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hnsv314\014上下水道課\令和7年度（2025年度）\11_水道工務係\003_各種資料・様式\02　水理計算\9.水理計算シート\"/>
    </mc:Choice>
  </mc:AlternateContent>
  <xr:revisionPtr revIDLastSave="0" documentId="13_ncr:1_{0410FA5B-A5ED-468F-8AE1-64E3072DF328}" xr6:coauthVersionLast="47" xr6:coauthVersionMax="47" xr10:uidLastSave="{00000000-0000-0000-0000-000000000000}"/>
  <bookViews>
    <workbookView xWindow="19185" yWindow="-4650" windowWidth="18750" windowHeight="15510" tabRatio="735" xr2:uid="{00000000-000D-0000-FFFF-FFFF00000000}"/>
  </bookViews>
  <sheets>
    <sheet name="集合住宅" sheetId="1" r:id="rId1"/>
    <sheet name="事務所・事業所・飲食店等" sheetId="2" r:id="rId2"/>
    <sheet name="片送り・開発配水管計算 " sheetId="7" r:id="rId3"/>
    <sheet name="集合住宅 (記入例・注意事項)" sheetId="4" r:id="rId4"/>
    <sheet name="事務所・事業所・飲食店等 (記入例・注意事項)" sheetId="5" r:id="rId5"/>
    <sheet name="片送り・開発配水管計算 (記入例・注意事項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  <c r="M10" i="1"/>
  <c r="G9" i="1"/>
  <c r="M9" i="1" s="1"/>
  <c r="C24" i="7" l="1"/>
  <c r="C26" i="7"/>
  <c r="S22" i="7"/>
  <c r="Q36" i="7"/>
  <c r="O36" i="7"/>
  <c r="M36" i="7"/>
  <c r="K36" i="7"/>
  <c r="I36" i="7"/>
  <c r="G36" i="7"/>
  <c r="E36" i="7"/>
  <c r="C36" i="7"/>
  <c r="Q35" i="7"/>
  <c r="O35" i="7"/>
  <c r="M35" i="7"/>
  <c r="K35" i="7"/>
  <c r="I35" i="7"/>
  <c r="G35" i="7"/>
  <c r="E35" i="7"/>
  <c r="C35" i="7"/>
  <c r="Q34" i="7"/>
  <c r="O34" i="7"/>
  <c r="M34" i="7"/>
  <c r="K34" i="7"/>
  <c r="I34" i="7"/>
  <c r="G34" i="7"/>
  <c r="E34" i="7"/>
  <c r="C34" i="7"/>
  <c r="Q33" i="7"/>
  <c r="O33" i="7"/>
  <c r="M33" i="7"/>
  <c r="K33" i="7"/>
  <c r="I33" i="7"/>
  <c r="G33" i="7"/>
  <c r="E33" i="7"/>
  <c r="C33" i="7"/>
  <c r="C32" i="7"/>
  <c r="Q28" i="7"/>
  <c r="O28" i="7"/>
  <c r="M28" i="7"/>
  <c r="K28" i="7"/>
  <c r="I28" i="7"/>
  <c r="Q26" i="7"/>
  <c r="O26" i="7"/>
  <c r="M26" i="7"/>
  <c r="K26" i="7"/>
  <c r="I26" i="7"/>
  <c r="Q24" i="7"/>
  <c r="O24" i="7"/>
  <c r="M24" i="7"/>
  <c r="K24" i="7"/>
  <c r="I24" i="7"/>
  <c r="G26" i="7"/>
  <c r="G28" i="7" s="1"/>
  <c r="E24" i="7"/>
  <c r="E26" i="7" s="1"/>
  <c r="E28" i="7" l="1"/>
  <c r="C28" i="7"/>
  <c r="T19" i="1"/>
  <c r="N19" i="1"/>
  <c r="H19" i="1"/>
  <c r="B19" i="1"/>
  <c r="N45" i="2"/>
  <c r="N46" i="2"/>
  <c r="H22" i="2"/>
  <c r="B33" i="2"/>
  <c r="C37" i="7" l="1"/>
  <c r="E39" i="7" s="1"/>
  <c r="O39" i="7" s="1"/>
  <c r="B20" i="2" l="1"/>
  <c r="G11" i="1"/>
  <c r="M11" i="1" s="1"/>
  <c r="G10" i="1"/>
  <c r="Q34" i="6" l="1"/>
  <c r="O34" i="6"/>
  <c r="M34" i="6"/>
  <c r="K34" i="6"/>
  <c r="I34" i="6"/>
  <c r="G34" i="6"/>
  <c r="C18" i="6" l="1"/>
  <c r="E18" i="6"/>
  <c r="Q36" i="6" l="1"/>
  <c r="O36" i="6"/>
  <c r="K36" i="6"/>
  <c r="Q35" i="6"/>
  <c r="O35" i="6"/>
  <c r="K35" i="6"/>
  <c r="Q33" i="6"/>
  <c r="O33" i="6"/>
  <c r="M33" i="6"/>
  <c r="M35" i="6" s="1"/>
  <c r="M36" i="6" s="1"/>
  <c r="K33" i="6"/>
  <c r="I33" i="6"/>
  <c r="G33" i="6"/>
  <c r="E33" i="6"/>
  <c r="C33" i="6"/>
  <c r="C32" i="6"/>
  <c r="Q18" i="6"/>
  <c r="Q24" i="6" s="1"/>
  <c r="O18" i="6"/>
  <c r="O24" i="6" s="1"/>
  <c r="O26" i="6" s="1"/>
  <c r="O28" i="6" s="1"/>
  <c r="M18" i="6"/>
  <c r="M24" i="6" s="1"/>
  <c r="M26" i="6" s="1"/>
  <c r="M28" i="6" s="1"/>
  <c r="K18" i="6"/>
  <c r="K24" i="6" s="1"/>
  <c r="K26" i="6" s="1"/>
  <c r="K28" i="6" s="1"/>
  <c r="I18" i="6"/>
  <c r="G18" i="6"/>
  <c r="G24" i="6" s="1"/>
  <c r="G26" i="6" s="1"/>
  <c r="G28" i="6" s="1"/>
  <c r="T46" i="5"/>
  <c r="N46" i="5"/>
  <c r="H46" i="5"/>
  <c r="B46" i="5"/>
  <c r="T45" i="5"/>
  <c r="N45" i="5"/>
  <c r="H45" i="5"/>
  <c r="B45" i="5"/>
  <c r="T44" i="5"/>
  <c r="N44" i="5"/>
  <c r="H44" i="5"/>
  <c r="B44" i="5"/>
  <c r="T43" i="5"/>
  <c r="N43" i="5"/>
  <c r="H43" i="5"/>
  <c r="B43" i="5"/>
  <c r="T42" i="5"/>
  <c r="N42" i="5"/>
  <c r="H42" i="5"/>
  <c r="B42" i="5"/>
  <c r="T41" i="5"/>
  <c r="N41" i="5"/>
  <c r="H41" i="5"/>
  <c r="B41" i="5"/>
  <c r="T40" i="5"/>
  <c r="N40" i="5"/>
  <c r="H40" i="5"/>
  <c r="B40" i="5"/>
  <c r="T39" i="5"/>
  <c r="N39" i="5"/>
  <c r="H39" i="5"/>
  <c r="B39" i="5"/>
  <c r="T38" i="5"/>
  <c r="N38" i="5"/>
  <c r="H38" i="5"/>
  <c r="B38" i="5"/>
  <c r="T37" i="5"/>
  <c r="N37" i="5"/>
  <c r="H37" i="5"/>
  <c r="B37" i="5"/>
  <c r="T36" i="5"/>
  <c r="N36" i="5"/>
  <c r="H36" i="5"/>
  <c r="B36" i="5"/>
  <c r="T35" i="5"/>
  <c r="N35" i="5"/>
  <c r="H35" i="5"/>
  <c r="B35" i="5"/>
  <c r="T34" i="5"/>
  <c r="N34" i="5"/>
  <c r="H34" i="5"/>
  <c r="B34" i="5"/>
  <c r="T33" i="5"/>
  <c r="N33" i="5"/>
  <c r="H33" i="5"/>
  <c r="B33" i="5"/>
  <c r="T32" i="5"/>
  <c r="N32" i="5"/>
  <c r="H32" i="5"/>
  <c r="B32" i="5"/>
  <c r="T31" i="5"/>
  <c r="N31" i="5"/>
  <c r="H31" i="5"/>
  <c r="B31" i="5"/>
  <c r="T30" i="5"/>
  <c r="N30" i="5"/>
  <c r="H30" i="5"/>
  <c r="B30" i="5"/>
  <c r="T29" i="5"/>
  <c r="N29" i="5"/>
  <c r="H29" i="5"/>
  <c r="B29" i="5"/>
  <c r="T28" i="5"/>
  <c r="N28" i="5"/>
  <c r="H28" i="5"/>
  <c r="B28" i="5"/>
  <c r="T27" i="5"/>
  <c r="N27" i="5"/>
  <c r="H27" i="5"/>
  <c r="B27" i="5"/>
  <c r="T26" i="5"/>
  <c r="N26" i="5"/>
  <c r="H26" i="5"/>
  <c r="B26" i="5"/>
  <c r="T25" i="5"/>
  <c r="N25" i="5"/>
  <c r="H25" i="5"/>
  <c r="B25" i="5"/>
  <c r="T24" i="5"/>
  <c r="N24" i="5"/>
  <c r="H24" i="5"/>
  <c r="B24" i="5"/>
  <c r="T23" i="5"/>
  <c r="N23" i="5"/>
  <c r="H23" i="5"/>
  <c r="B23" i="5"/>
  <c r="T22" i="5"/>
  <c r="N22" i="5"/>
  <c r="H22" i="5"/>
  <c r="B22" i="5"/>
  <c r="T21" i="5"/>
  <c r="N21" i="5"/>
  <c r="H21" i="5"/>
  <c r="B21" i="5"/>
  <c r="T20" i="5"/>
  <c r="N20" i="5"/>
  <c r="H20" i="5"/>
  <c r="B20" i="5"/>
  <c r="V13" i="5"/>
  <c r="J13" i="5"/>
  <c r="V12" i="5"/>
  <c r="J12" i="5"/>
  <c r="V11" i="5"/>
  <c r="J11" i="5"/>
  <c r="V10" i="5"/>
  <c r="J10" i="5"/>
  <c r="V9" i="5"/>
  <c r="J9" i="5"/>
  <c r="V8" i="5"/>
  <c r="J8" i="5"/>
  <c r="V7" i="5"/>
  <c r="J7" i="5"/>
  <c r="V6" i="5"/>
  <c r="J6" i="5"/>
  <c r="V5" i="5"/>
  <c r="J5" i="5"/>
  <c r="Q26" i="6" l="1"/>
  <c r="Q28" i="6" s="1"/>
  <c r="V14" i="5"/>
  <c r="G35" i="6"/>
  <c r="G36" i="6" s="1"/>
  <c r="I24" i="6"/>
  <c r="I26" i="6" s="1"/>
  <c r="I28" i="6" s="1"/>
  <c r="C24" i="6"/>
  <c r="I35" i="6"/>
  <c r="I36" i="6" s="1"/>
  <c r="E24" i="6"/>
  <c r="S20" i="4"/>
  <c r="T20" i="4" s="1"/>
  <c r="M20" i="4"/>
  <c r="M21" i="4" s="1"/>
  <c r="M22" i="4" s="1"/>
  <c r="G20" i="4"/>
  <c r="H20" i="4" s="1"/>
  <c r="A20" i="4"/>
  <c r="A21" i="4" s="1"/>
  <c r="T19" i="4"/>
  <c r="N19" i="4"/>
  <c r="H19" i="4"/>
  <c r="B19" i="4"/>
  <c r="M11" i="4"/>
  <c r="M10" i="4"/>
  <c r="M9" i="4"/>
  <c r="M12" i="4" l="1"/>
  <c r="E26" i="6"/>
  <c r="E28" i="6" s="1"/>
  <c r="E34" i="6"/>
  <c r="E35" i="6" s="1"/>
  <c r="E36" i="6" s="1"/>
  <c r="C26" i="6"/>
  <c r="C28" i="6" s="1"/>
  <c r="C34" i="6"/>
  <c r="C35" i="6" s="1"/>
  <c r="C36" i="6" s="1"/>
  <c r="N20" i="4"/>
  <c r="G21" i="4"/>
  <c r="H21" i="4" s="1"/>
  <c r="B21" i="4"/>
  <c r="A22" i="4"/>
  <c r="M23" i="4"/>
  <c r="N22" i="4"/>
  <c r="B20" i="4"/>
  <c r="N21" i="4"/>
  <c r="S21" i="4"/>
  <c r="T35" i="2"/>
  <c r="T36" i="2"/>
  <c r="T37" i="2"/>
  <c r="T38" i="2"/>
  <c r="T39" i="2"/>
  <c r="T40" i="2"/>
  <c r="T41" i="2"/>
  <c r="T42" i="2"/>
  <c r="T43" i="2"/>
  <c r="T44" i="2"/>
  <c r="T45" i="2"/>
  <c r="T46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V13" i="2"/>
  <c r="V12" i="2"/>
  <c r="V11" i="2"/>
  <c r="V10" i="2"/>
  <c r="V9" i="2"/>
  <c r="V8" i="2"/>
  <c r="V7" i="2"/>
  <c r="V6" i="2"/>
  <c r="V5" i="2"/>
  <c r="J7" i="2"/>
  <c r="J8" i="2"/>
  <c r="J9" i="2"/>
  <c r="J10" i="2"/>
  <c r="J11" i="2"/>
  <c r="J12" i="2"/>
  <c r="J13" i="2"/>
  <c r="J6" i="2"/>
  <c r="J5" i="2"/>
  <c r="N29" i="2"/>
  <c r="N28" i="2"/>
  <c r="N27" i="2"/>
  <c r="N26" i="2"/>
  <c r="N25" i="2"/>
  <c r="N24" i="2"/>
  <c r="N23" i="2"/>
  <c r="N22" i="2"/>
  <c r="N21" i="2"/>
  <c r="N20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1" i="2"/>
  <c r="H20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2" i="2"/>
  <c r="B31" i="2"/>
  <c r="B30" i="2"/>
  <c r="B29" i="2"/>
  <c r="B28" i="2"/>
  <c r="B27" i="2"/>
  <c r="B26" i="2"/>
  <c r="B25" i="2"/>
  <c r="B24" i="2"/>
  <c r="B23" i="2"/>
  <c r="B22" i="2"/>
  <c r="B21" i="2"/>
  <c r="S20" i="1"/>
  <c r="T20" i="1" s="1"/>
  <c r="M20" i="1"/>
  <c r="N20" i="1" s="1"/>
  <c r="G20" i="1"/>
  <c r="H20" i="1" s="1"/>
  <c r="A20" i="1"/>
  <c r="B20" i="1" s="1"/>
  <c r="G22" i="4" l="1"/>
  <c r="C37" i="6"/>
  <c r="E39" i="6" s="1"/>
  <c r="O39" i="6" s="1"/>
  <c r="T21" i="4"/>
  <c r="S22" i="4"/>
  <c r="H22" i="4"/>
  <c r="G23" i="4"/>
  <c r="M24" i="4"/>
  <c r="N23" i="4"/>
  <c r="A23" i="4"/>
  <c r="B22" i="4"/>
  <c r="V14" i="2"/>
  <c r="I16" i="2" s="1"/>
  <c r="R16" i="2" s="1"/>
  <c r="M21" i="1"/>
  <c r="G21" i="1"/>
  <c r="H21" i="1" s="1"/>
  <c r="A21" i="1"/>
  <c r="S21" i="1"/>
  <c r="M12" i="1"/>
  <c r="I15" i="1" l="1"/>
  <c r="R15" i="1" s="1"/>
  <c r="A22" i="1"/>
  <c r="B21" i="1"/>
  <c r="S22" i="1"/>
  <c r="T21" i="1"/>
  <c r="M22" i="1"/>
  <c r="N21" i="1"/>
  <c r="G22" i="1"/>
  <c r="H22" i="1" s="1"/>
  <c r="H23" i="4"/>
  <c r="G24" i="4"/>
  <c r="B23" i="4"/>
  <c r="A24" i="4"/>
  <c r="T22" i="4"/>
  <c r="S23" i="4"/>
  <c r="N24" i="4"/>
  <c r="M25" i="4"/>
  <c r="M23" i="1" l="1"/>
  <c r="N22" i="1"/>
  <c r="S23" i="1"/>
  <c r="T22" i="1"/>
  <c r="A23" i="1"/>
  <c r="B22" i="1"/>
  <c r="G23" i="1"/>
  <c r="H23" i="1" s="1"/>
  <c r="N25" i="4"/>
  <c r="M26" i="4"/>
  <c r="B24" i="4"/>
  <c r="A25" i="4"/>
  <c r="T23" i="4"/>
  <c r="S24" i="4"/>
  <c r="H24" i="4"/>
  <c r="G25" i="4"/>
  <c r="B23" i="1" l="1"/>
  <c r="A24" i="1"/>
  <c r="T23" i="1"/>
  <c r="S24" i="1"/>
  <c r="N23" i="1"/>
  <c r="M24" i="1"/>
  <c r="G24" i="1"/>
  <c r="H24" i="1" s="1"/>
  <c r="H25" i="4"/>
  <c r="G26" i="4"/>
  <c r="B25" i="4"/>
  <c r="A26" i="4"/>
  <c r="T24" i="4"/>
  <c r="S25" i="4"/>
  <c r="N26" i="4"/>
  <c r="M27" i="4"/>
  <c r="N24" i="1" l="1"/>
  <c r="M25" i="1"/>
  <c r="T24" i="1"/>
  <c r="S25" i="1"/>
  <c r="B24" i="1"/>
  <c r="A25" i="1"/>
  <c r="G25" i="1"/>
  <c r="H25" i="1" s="1"/>
  <c r="N27" i="4"/>
  <c r="M28" i="4"/>
  <c r="B26" i="4"/>
  <c r="A27" i="4"/>
  <c r="T25" i="4"/>
  <c r="S26" i="4"/>
  <c r="H26" i="4"/>
  <c r="G27" i="4"/>
  <c r="T25" i="1" l="1"/>
  <c r="S26" i="1"/>
  <c r="N25" i="1"/>
  <c r="M26" i="1"/>
  <c r="B25" i="1"/>
  <c r="A26" i="1"/>
  <c r="G26" i="1"/>
  <c r="H26" i="1" s="1"/>
  <c r="H27" i="4"/>
  <c r="G28" i="4"/>
  <c r="B27" i="4"/>
  <c r="A28" i="4"/>
  <c r="T26" i="4"/>
  <c r="S27" i="4"/>
  <c r="N28" i="4"/>
  <c r="M29" i="4"/>
  <c r="B26" i="1" l="1"/>
  <c r="A27" i="1"/>
  <c r="N26" i="1"/>
  <c r="M27" i="1"/>
  <c r="T26" i="1"/>
  <c r="S27" i="1"/>
  <c r="G27" i="1"/>
  <c r="H27" i="1" s="1"/>
  <c r="N29" i="4"/>
  <c r="M30" i="4"/>
  <c r="B28" i="4"/>
  <c r="A29" i="4"/>
  <c r="T27" i="4"/>
  <c r="S28" i="4"/>
  <c r="H28" i="4"/>
  <c r="G29" i="4"/>
  <c r="B27" i="1" l="1"/>
  <c r="A28" i="1"/>
  <c r="T27" i="1"/>
  <c r="S28" i="1"/>
  <c r="N27" i="1"/>
  <c r="M28" i="1"/>
  <c r="G28" i="1"/>
  <c r="H28" i="1" s="1"/>
  <c r="H29" i="4"/>
  <c r="G30" i="4"/>
  <c r="B29" i="4"/>
  <c r="A30" i="4"/>
  <c r="T28" i="4"/>
  <c r="S29" i="4"/>
  <c r="N30" i="4"/>
  <c r="M31" i="4"/>
  <c r="T28" i="1" l="1"/>
  <c r="S29" i="1"/>
  <c r="N28" i="1"/>
  <c r="M29" i="1"/>
  <c r="B28" i="1"/>
  <c r="A29" i="1"/>
  <c r="G29" i="1"/>
  <c r="H29" i="1" s="1"/>
  <c r="N31" i="4"/>
  <c r="M32" i="4"/>
  <c r="B30" i="4"/>
  <c r="A31" i="4"/>
  <c r="T29" i="4"/>
  <c r="S30" i="4"/>
  <c r="H30" i="4"/>
  <c r="G31" i="4"/>
  <c r="N29" i="1" l="1"/>
  <c r="M30" i="1"/>
  <c r="T29" i="1"/>
  <c r="S30" i="1"/>
  <c r="B29" i="1"/>
  <c r="A30" i="1"/>
  <c r="G30" i="1"/>
  <c r="H30" i="1" s="1"/>
  <c r="H31" i="4"/>
  <c r="G32" i="4"/>
  <c r="B31" i="4"/>
  <c r="A32" i="4"/>
  <c r="T30" i="4"/>
  <c r="S31" i="4"/>
  <c r="N32" i="4"/>
  <c r="M33" i="4"/>
  <c r="T30" i="1" l="1"/>
  <c r="S31" i="1"/>
  <c r="N30" i="1"/>
  <c r="M31" i="1"/>
  <c r="B30" i="1"/>
  <c r="A31" i="1"/>
  <c r="G31" i="1"/>
  <c r="H31" i="1" s="1"/>
  <c r="N33" i="4"/>
  <c r="M34" i="4"/>
  <c r="B32" i="4"/>
  <c r="A33" i="4"/>
  <c r="T31" i="4"/>
  <c r="S32" i="4"/>
  <c r="H32" i="4"/>
  <c r="G33" i="4"/>
  <c r="B31" i="1" l="1"/>
  <c r="A32" i="1"/>
  <c r="N31" i="1"/>
  <c r="M32" i="1"/>
  <c r="T31" i="1"/>
  <c r="S32" i="1"/>
  <c r="G32" i="1"/>
  <c r="H32" i="1" s="1"/>
  <c r="H33" i="4"/>
  <c r="G34" i="4"/>
  <c r="B33" i="4"/>
  <c r="A34" i="4"/>
  <c r="T32" i="4"/>
  <c r="S33" i="4"/>
  <c r="N34" i="4"/>
  <c r="M35" i="4"/>
  <c r="N32" i="1" l="1"/>
  <c r="M33" i="1"/>
  <c r="T32" i="1"/>
  <c r="S33" i="1"/>
  <c r="B32" i="1"/>
  <c r="A33" i="1"/>
  <c r="G33" i="1"/>
  <c r="H33" i="1" s="1"/>
  <c r="N35" i="4"/>
  <c r="M36" i="4"/>
  <c r="B34" i="4"/>
  <c r="A35" i="4"/>
  <c r="T33" i="4"/>
  <c r="S34" i="4"/>
  <c r="H34" i="4"/>
  <c r="G35" i="4"/>
  <c r="B33" i="1" l="1"/>
  <c r="A34" i="1"/>
  <c r="T33" i="1"/>
  <c r="S34" i="1"/>
  <c r="N33" i="1"/>
  <c r="M34" i="1"/>
  <c r="G34" i="1"/>
  <c r="H34" i="1" s="1"/>
  <c r="H35" i="4"/>
  <c r="G36" i="4"/>
  <c r="B35" i="4"/>
  <c r="A36" i="4"/>
  <c r="T34" i="4"/>
  <c r="S35" i="4"/>
  <c r="N36" i="4"/>
  <c r="M37" i="4"/>
  <c r="B34" i="1" l="1"/>
  <c r="A35" i="1"/>
  <c r="N34" i="1"/>
  <c r="M35" i="1"/>
  <c r="T34" i="1"/>
  <c r="S35" i="1"/>
  <c r="G35" i="1"/>
  <c r="H35" i="1" s="1"/>
  <c r="N37" i="4"/>
  <c r="M38" i="4"/>
  <c r="B36" i="4"/>
  <c r="A37" i="4"/>
  <c r="T35" i="4"/>
  <c r="S36" i="4"/>
  <c r="H36" i="4"/>
  <c r="G37" i="4"/>
  <c r="N35" i="1" l="1"/>
  <c r="M36" i="1"/>
  <c r="T35" i="1"/>
  <c r="S36" i="1"/>
  <c r="B35" i="1"/>
  <c r="A36" i="1"/>
  <c r="G36" i="1"/>
  <c r="H36" i="1" s="1"/>
  <c r="H37" i="4"/>
  <c r="G38" i="4"/>
  <c r="B37" i="4"/>
  <c r="A38" i="4"/>
  <c r="T36" i="4"/>
  <c r="S37" i="4"/>
  <c r="N38" i="4"/>
  <c r="M39" i="4"/>
  <c r="T36" i="1" l="1"/>
  <c r="S37" i="1"/>
  <c r="N36" i="1"/>
  <c r="M37" i="1"/>
  <c r="B36" i="1"/>
  <c r="A37" i="1"/>
  <c r="G37" i="1"/>
  <c r="H37" i="1" s="1"/>
  <c r="N39" i="4"/>
  <c r="M40" i="4"/>
  <c r="B38" i="4"/>
  <c r="A39" i="4"/>
  <c r="T37" i="4"/>
  <c r="S38" i="4"/>
  <c r="H38" i="4"/>
  <c r="G39" i="4"/>
  <c r="N37" i="1" l="1"/>
  <c r="M38" i="1"/>
  <c r="B37" i="1"/>
  <c r="A38" i="1"/>
  <c r="T37" i="1"/>
  <c r="S38" i="1"/>
  <c r="G38" i="1"/>
  <c r="H38" i="1" s="1"/>
  <c r="H39" i="4"/>
  <c r="G40" i="4"/>
  <c r="B39" i="4"/>
  <c r="A40" i="4"/>
  <c r="T38" i="4"/>
  <c r="S39" i="4"/>
  <c r="N40" i="4"/>
  <c r="M41" i="4"/>
  <c r="B38" i="1" l="1"/>
  <c r="A39" i="1"/>
  <c r="N38" i="1"/>
  <c r="M39" i="1"/>
  <c r="T38" i="1"/>
  <c r="S39" i="1"/>
  <c r="G39" i="1"/>
  <c r="H39" i="1" s="1"/>
  <c r="N41" i="4"/>
  <c r="M42" i="4"/>
  <c r="N42" i="4" s="1"/>
  <c r="B40" i="4"/>
  <c r="A41" i="4"/>
  <c r="T39" i="4"/>
  <c r="S40" i="4"/>
  <c r="H40" i="4"/>
  <c r="G41" i="4"/>
  <c r="N39" i="1" l="1"/>
  <c r="M40" i="1"/>
  <c r="B39" i="1"/>
  <c r="A40" i="1"/>
  <c r="T39" i="1"/>
  <c r="S40" i="1"/>
  <c r="G40" i="1"/>
  <c r="H40" i="1" s="1"/>
  <c r="T40" i="4"/>
  <c r="S41" i="4"/>
  <c r="H41" i="4"/>
  <c r="G42" i="4"/>
  <c r="H42" i="4" s="1"/>
  <c r="B41" i="4"/>
  <c r="A42" i="4"/>
  <c r="B42" i="4" s="1"/>
  <c r="T40" i="1" l="1"/>
  <c r="S41" i="1"/>
  <c r="B40" i="1"/>
  <c r="A41" i="1"/>
  <c r="N40" i="1"/>
  <c r="M41" i="1"/>
  <c r="G41" i="1"/>
  <c r="H41" i="1" s="1"/>
  <c r="T41" i="4"/>
  <c r="S42" i="4"/>
  <c r="T42" i="4" s="1"/>
  <c r="N41" i="1" l="1"/>
  <c r="M42" i="1"/>
  <c r="N42" i="1" s="1"/>
  <c r="B41" i="1"/>
  <c r="A42" i="1"/>
  <c r="B42" i="1" s="1"/>
  <c r="T41" i="1"/>
  <c r="S42" i="1"/>
  <c r="T42" i="1" s="1"/>
  <c r="G42" i="1"/>
  <c r="H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米田 浩</author>
  </authors>
  <commentList>
    <comment ref="C9" authorId="0" shapeId="0" xr:uid="{61FCAD04-0EFE-4571-9B2F-8D4E410E0590}">
      <text>
        <r>
          <rPr>
            <b/>
            <sz val="9"/>
            <color indexed="81"/>
            <rFont val="MS P ゴシック"/>
            <family val="3"/>
            <charset val="128"/>
          </rPr>
          <t>部屋数入力</t>
        </r>
      </text>
    </comment>
    <comment ref="J9" authorId="0" shapeId="0" xr:uid="{BACBB6FF-5CF8-4970-A2B2-6A2D5CCD1EC9}">
      <text>
        <r>
          <rPr>
            <b/>
            <sz val="9"/>
            <color indexed="81"/>
            <rFont val="MS P ゴシック"/>
            <family val="3"/>
            <charset val="128"/>
          </rPr>
          <t>室数入力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米田 浩</author>
  </authors>
  <commentList>
    <comment ref="H5" authorId="0" shapeId="0" xr:uid="{FCC46884-4706-43DE-AB2E-ECCE304132CE}">
      <text>
        <r>
          <rPr>
            <b/>
            <sz val="9"/>
            <color indexed="81"/>
            <rFont val="MS P ゴシック"/>
            <family val="3"/>
            <charset val="128"/>
          </rPr>
          <t>水栓数入力</t>
        </r>
      </text>
    </comment>
    <comment ref="T5" authorId="0" shapeId="0" xr:uid="{EA5870ED-ECF3-499A-B952-7CC18F94B8E5}">
      <text>
        <r>
          <rPr>
            <b/>
            <sz val="9"/>
            <color indexed="81"/>
            <rFont val="MS P ゴシック"/>
            <family val="3"/>
            <charset val="128"/>
          </rPr>
          <t>水栓数入力</t>
        </r>
      </text>
    </comment>
  </commentList>
</comments>
</file>

<file path=xl/sharedStrings.xml><?xml version="1.0" encoding="utf-8"?>
<sst xmlns="http://schemas.openxmlformats.org/spreadsheetml/2006/main" count="366" uniqueCount="122">
  <si>
    <t>●　集合住宅の取出し口径計算表</t>
    <rPh sb="2" eb="4">
      <t>シュウゴウ</t>
    </rPh>
    <rPh sb="4" eb="6">
      <t>ジュウタク</t>
    </rPh>
    <rPh sb="7" eb="8">
      <t>ト</t>
    </rPh>
    <rPh sb="8" eb="9">
      <t>ダ</t>
    </rPh>
    <rPh sb="10" eb="12">
      <t>コウケイ</t>
    </rPh>
    <rPh sb="12" eb="14">
      <t>ケイサン</t>
    </rPh>
    <rPh sb="14" eb="15">
      <t>ヒョウ</t>
    </rPh>
    <phoneticPr fontId="2"/>
  </si>
  <si>
    <t>1室</t>
    <rPh sb="1" eb="2">
      <t>シツ</t>
    </rPh>
    <phoneticPr fontId="2"/>
  </si>
  <si>
    <t>2室</t>
    <rPh sb="1" eb="2">
      <t>シツ</t>
    </rPh>
    <phoneticPr fontId="2"/>
  </si>
  <si>
    <t>3室</t>
    <rPh sb="1" eb="2">
      <t>シツ</t>
    </rPh>
    <phoneticPr fontId="2"/>
  </si>
  <si>
    <t>4室</t>
    <rPh sb="1" eb="2">
      <t>シツ</t>
    </rPh>
    <phoneticPr fontId="2"/>
  </si>
  <si>
    <t>5室</t>
    <rPh sb="1" eb="2">
      <t>シツ</t>
    </rPh>
    <phoneticPr fontId="2"/>
  </si>
  <si>
    <t>6室</t>
    <rPh sb="1" eb="2">
      <t>シツ</t>
    </rPh>
    <phoneticPr fontId="2"/>
  </si>
  <si>
    <t>Ｋ</t>
    <phoneticPr fontId="2"/>
  </si>
  <si>
    <t>2.0人</t>
    <rPh sb="3" eb="4">
      <t>ニン</t>
    </rPh>
    <phoneticPr fontId="2"/>
  </si>
  <si>
    <t>3.0人</t>
    <rPh sb="3" eb="4">
      <t>ニン</t>
    </rPh>
    <phoneticPr fontId="2"/>
  </si>
  <si>
    <t>3.5人</t>
    <rPh sb="3" eb="4">
      <t>ニン</t>
    </rPh>
    <phoneticPr fontId="2"/>
  </si>
  <si>
    <t>4.0人</t>
    <rPh sb="3" eb="4">
      <t>ニン</t>
    </rPh>
    <phoneticPr fontId="2"/>
  </si>
  <si>
    <t>4.5人</t>
    <rPh sb="3" eb="4">
      <t>ニン</t>
    </rPh>
    <phoneticPr fontId="2"/>
  </si>
  <si>
    <t>5.0人</t>
    <rPh sb="3" eb="4">
      <t>ニン</t>
    </rPh>
    <phoneticPr fontId="2"/>
  </si>
  <si>
    <t>ＤＫ</t>
    <phoneticPr fontId="2"/>
  </si>
  <si>
    <t>ＬＤＫ</t>
    <phoneticPr fontId="2"/>
  </si>
  <si>
    <t>2.5人</t>
    <rPh sb="3" eb="4">
      <t>ニン</t>
    </rPh>
    <phoneticPr fontId="2"/>
  </si>
  <si>
    <t>5.5人</t>
    <rPh sb="3" eb="4">
      <t>ニン</t>
    </rPh>
    <phoneticPr fontId="2"/>
  </si>
  <si>
    <t>K</t>
    <phoneticPr fontId="2"/>
  </si>
  <si>
    <t>:</t>
    <phoneticPr fontId="2"/>
  </si>
  <si>
    <t>人</t>
    <rPh sb="0" eb="1">
      <t>ニン</t>
    </rPh>
    <phoneticPr fontId="2"/>
  </si>
  <si>
    <t>×</t>
    <phoneticPr fontId="2"/>
  </si>
  <si>
    <t>室</t>
    <rPh sb="0" eb="1">
      <t>シツ</t>
    </rPh>
    <phoneticPr fontId="2"/>
  </si>
  <si>
    <t>＝</t>
    <phoneticPr fontId="2"/>
  </si>
  <si>
    <t>DK</t>
    <phoneticPr fontId="2"/>
  </si>
  <si>
    <t>:</t>
    <phoneticPr fontId="2"/>
  </si>
  <si>
    <t>LDK</t>
    <phoneticPr fontId="2"/>
  </si>
  <si>
    <t>＝</t>
    <phoneticPr fontId="2"/>
  </si>
  <si>
    <t>合　　　計</t>
    <rPh sb="0" eb="1">
      <t>ア</t>
    </rPh>
    <rPh sb="4" eb="5">
      <t>ケイ</t>
    </rPh>
    <phoneticPr fontId="2"/>
  </si>
  <si>
    <t>　○居住人数の算出</t>
    <rPh sb="2" eb="4">
      <t>キョジュウ</t>
    </rPh>
    <rPh sb="4" eb="6">
      <t>ニンズウ</t>
    </rPh>
    <rPh sb="7" eb="9">
      <t>サンシュツ</t>
    </rPh>
    <phoneticPr fontId="2"/>
  </si>
  <si>
    <t>　○算　　出　　式</t>
    <rPh sb="2" eb="3">
      <t>サン</t>
    </rPh>
    <rPh sb="5" eb="6">
      <t>デ</t>
    </rPh>
    <rPh sb="8" eb="9">
      <t>シキ</t>
    </rPh>
    <phoneticPr fontId="2"/>
  </si>
  <si>
    <t>　○取出口径</t>
    <rPh sb="2" eb="3">
      <t>ト</t>
    </rPh>
    <rPh sb="3" eb="4">
      <t>ダ</t>
    </rPh>
    <rPh sb="4" eb="6">
      <t>コウケイ</t>
    </rPh>
    <phoneticPr fontId="2"/>
  </si>
  <si>
    <t>同時使用流量</t>
    <rPh sb="0" eb="2">
      <t>ドウジ</t>
    </rPh>
    <rPh sb="2" eb="4">
      <t>シヨウ</t>
    </rPh>
    <rPh sb="4" eb="6">
      <t>リュウリョウ</t>
    </rPh>
    <phoneticPr fontId="2"/>
  </si>
  <si>
    <t>取出口径</t>
    <rPh sb="0" eb="1">
      <t>ト</t>
    </rPh>
    <rPh sb="1" eb="2">
      <t>ダ</t>
    </rPh>
    <rPh sb="2" eb="4">
      <t>コウケイ</t>
    </rPh>
    <phoneticPr fontId="2"/>
  </si>
  <si>
    <t>L/min</t>
    <phoneticPr fontId="2"/>
  </si>
  <si>
    <t>φ25mm</t>
    <phoneticPr fontId="2"/>
  </si>
  <si>
    <t>φ30mm</t>
    <phoneticPr fontId="2"/>
  </si>
  <si>
    <t>L/min</t>
    <phoneticPr fontId="2"/>
  </si>
  <si>
    <t>φ30mm</t>
    <phoneticPr fontId="2"/>
  </si>
  <si>
    <t>φ40mm</t>
    <phoneticPr fontId="2"/>
  </si>
  <si>
    <t>φ40mm</t>
    <phoneticPr fontId="2"/>
  </si>
  <si>
    <t>φ50mm</t>
    <phoneticPr fontId="2"/>
  </si>
  <si>
    <t>下表より同時使用流量は</t>
    <rPh sb="0" eb="2">
      <t>カヒョウ</t>
    </rPh>
    <rPh sb="4" eb="6">
      <t>ドウジ</t>
    </rPh>
    <rPh sb="6" eb="8">
      <t>シヨウ</t>
    </rPh>
    <rPh sb="8" eb="10">
      <t>リュウリョウ</t>
    </rPh>
    <phoneticPr fontId="2"/>
  </si>
  <si>
    <t>L/minとなることから、取出は</t>
    <rPh sb="13" eb="14">
      <t>ト</t>
    </rPh>
    <rPh sb="14" eb="15">
      <t>ダ</t>
    </rPh>
    <phoneticPr fontId="2"/>
  </si>
  <si>
    <t>mmとなる。</t>
    <phoneticPr fontId="2"/>
  </si>
  <si>
    <t>器具名</t>
    <rPh sb="0" eb="2">
      <t>キグ</t>
    </rPh>
    <rPh sb="2" eb="3">
      <t>メイ</t>
    </rPh>
    <phoneticPr fontId="2"/>
  </si>
  <si>
    <t>水栓</t>
    <rPh sb="0" eb="2">
      <t>スイセン</t>
    </rPh>
    <phoneticPr fontId="2"/>
  </si>
  <si>
    <t>公衆用負荷単位①</t>
    <rPh sb="0" eb="2">
      <t>コウシュウ</t>
    </rPh>
    <rPh sb="2" eb="3">
      <t>ヨウ</t>
    </rPh>
    <rPh sb="3" eb="5">
      <t>フカ</t>
    </rPh>
    <rPh sb="5" eb="7">
      <t>タンイ</t>
    </rPh>
    <phoneticPr fontId="2"/>
  </si>
  <si>
    <t>水栓数②</t>
    <rPh sb="0" eb="2">
      <t>スイセン</t>
    </rPh>
    <rPh sb="2" eb="3">
      <t>スウ</t>
    </rPh>
    <phoneticPr fontId="2"/>
  </si>
  <si>
    <t>負荷単位合計　　　　①×②</t>
    <rPh sb="0" eb="2">
      <t>フカ</t>
    </rPh>
    <rPh sb="2" eb="4">
      <t>タンイ</t>
    </rPh>
    <rPh sb="4" eb="6">
      <t>ゴウケイ</t>
    </rPh>
    <phoneticPr fontId="2"/>
  </si>
  <si>
    <t>大便器</t>
    <rPh sb="0" eb="3">
      <t>ダイベンキ</t>
    </rPh>
    <phoneticPr fontId="2"/>
  </si>
  <si>
    <t>洗浄弁</t>
    <rPh sb="0" eb="2">
      <t>センジョウ</t>
    </rPh>
    <rPh sb="2" eb="3">
      <t>ベン</t>
    </rPh>
    <phoneticPr fontId="2"/>
  </si>
  <si>
    <t>洗浄タンク</t>
    <rPh sb="0" eb="2">
      <t>センジョウ</t>
    </rPh>
    <phoneticPr fontId="2"/>
  </si>
  <si>
    <t>小便器</t>
    <rPh sb="0" eb="1">
      <t>ショウ</t>
    </rPh>
    <rPh sb="1" eb="3">
      <t>ベンキ</t>
    </rPh>
    <phoneticPr fontId="2"/>
  </si>
  <si>
    <t>洗面器</t>
    <rPh sb="0" eb="3">
      <t>センメンキ</t>
    </rPh>
    <phoneticPr fontId="2"/>
  </si>
  <si>
    <t>給水栓</t>
    <rPh sb="0" eb="2">
      <t>キュウスイ</t>
    </rPh>
    <rPh sb="2" eb="3">
      <t>セン</t>
    </rPh>
    <phoneticPr fontId="2"/>
  </si>
  <si>
    <t>手洗器</t>
    <rPh sb="0" eb="2">
      <t>テアラ</t>
    </rPh>
    <rPh sb="2" eb="3">
      <t>キ</t>
    </rPh>
    <phoneticPr fontId="2"/>
  </si>
  <si>
    <t>医療用洗面器</t>
    <rPh sb="0" eb="3">
      <t>イリョウヨウ</t>
    </rPh>
    <rPh sb="3" eb="6">
      <t>センメンキ</t>
    </rPh>
    <phoneticPr fontId="2"/>
  </si>
  <si>
    <t>事務室用流し</t>
    <rPh sb="0" eb="3">
      <t>ジムシツ</t>
    </rPh>
    <rPh sb="3" eb="4">
      <t>ヨウ</t>
    </rPh>
    <rPh sb="4" eb="5">
      <t>ナガ</t>
    </rPh>
    <phoneticPr fontId="2"/>
  </si>
  <si>
    <t>料理場流し</t>
    <rPh sb="0" eb="2">
      <t>リョウリ</t>
    </rPh>
    <rPh sb="2" eb="3">
      <t>バ</t>
    </rPh>
    <rPh sb="3" eb="4">
      <t>ナガ</t>
    </rPh>
    <phoneticPr fontId="2"/>
  </si>
  <si>
    <t>食器洗い流し</t>
    <rPh sb="0" eb="2">
      <t>ショッキ</t>
    </rPh>
    <rPh sb="2" eb="3">
      <t>アラ</t>
    </rPh>
    <rPh sb="4" eb="5">
      <t>ナガ</t>
    </rPh>
    <phoneticPr fontId="2"/>
  </si>
  <si>
    <t>洗面流し</t>
    <rPh sb="0" eb="2">
      <t>センメン</t>
    </rPh>
    <rPh sb="2" eb="3">
      <t>ナガ</t>
    </rPh>
    <phoneticPr fontId="2"/>
  </si>
  <si>
    <t>掃除用流し</t>
    <rPh sb="0" eb="3">
      <t>ソウジヨウ</t>
    </rPh>
    <rPh sb="3" eb="4">
      <t>ナガ</t>
    </rPh>
    <phoneticPr fontId="2"/>
  </si>
  <si>
    <t>浴槽</t>
    <rPh sb="0" eb="2">
      <t>ヨクソウ</t>
    </rPh>
    <phoneticPr fontId="2"/>
  </si>
  <si>
    <t>シャワー</t>
    <phoneticPr fontId="2"/>
  </si>
  <si>
    <t>混合栓</t>
    <rPh sb="0" eb="3">
      <t>コンゴウセン</t>
    </rPh>
    <phoneticPr fontId="2"/>
  </si>
  <si>
    <t>水飲器</t>
    <rPh sb="0" eb="2">
      <t>ミズノ</t>
    </rPh>
    <rPh sb="2" eb="3">
      <t>キ</t>
    </rPh>
    <phoneticPr fontId="2"/>
  </si>
  <si>
    <t>水飲み水栓</t>
    <rPh sb="0" eb="2">
      <t>ミズノ</t>
    </rPh>
    <rPh sb="3" eb="5">
      <t>スイセン</t>
    </rPh>
    <phoneticPr fontId="2"/>
  </si>
  <si>
    <t>湯沸かし器</t>
    <rPh sb="0" eb="2">
      <t>ユワ</t>
    </rPh>
    <rPh sb="4" eb="5">
      <t>キ</t>
    </rPh>
    <phoneticPr fontId="2"/>
  </si>
  <si>
    <t>ﾎﾞｰﾙタップ</t>
    <phoneticPr fontId="2"/>
  </si>
  <si>
    <t>散水・車庫</t>
    <rPh sb="0" eb="2">
      <t>サンスイ</t>
    </rPh>
    <rPh sb="3" eb="5">
      <t>シャコ</t>
    </rPh>
    <phoneticPr fontId="2"/>
  </si>
  <si>
    <t>合　　計</t>
    <rPh sb="0" eb="1">
      <t>ア</t>
    </rPh>
    <rPh sb="3" eb="4">
      <t>ケイ</t>
    </rPh>
    <phoneticPr fontId="2"/>
  </si>
  <si>
    <t>●　事務所・事業所・飲食店等メーター口径計算表</t>
    <rPh sb="20" eb="22">
      <t>ケイサン</t>
    </rPh>
    <rPh sb="22" eb="23">
      <t>ヒョウ</t>
    </rPh>
    <phoneticPr fontId="2"/>
  </si>
  <si>
    <t>負荷単位</t>
    <rPh sb="0" eb="2">
      <t>フカ</t>
    </rPh>
    <rPh sb="2" eb="4">
      <t>タンイ</t>
    </rPh>
    <phoneticPr fontId="2"/>
  </si>
  <si>
    <t>ﾒｰﾀｰ口径</t>
    <rPh sb="4" eb="6">
      <t>コウケイ</t>
    </rPh>
    <phoneticPr fontId="2"/>
  </si>
  <si>
    <t>L/min</t>
    <phoneticPr fontId="2"/>
  </si>
  <si>
    <t>L/min</t>
    <phoneticPr fontId="2"/>
  </si>
  <si>
    <t>　○給水用具負荷単位の算出</t>
    <rPh sb="2" eb="4">
      <t>キュウスイ</t>
    </rPh>
    <rPh sb="4" eb="6">
      <t>ヨウグ</t>
    </rPh>
    <rPh sb="6" eb="8">
      <t>フカ</t>
    </rPh>
    <rPh sb="8" eb="10">
      <t>タンイ</t>
    </rPh>
    <rPh sb="11" eb="13">
      <t>サンシュツ</t>
    </rPh>
    <phoneticPr fontId="2"/>
  </si>
  <si>
    <t>H-G</t>
    <phoneticPr fontId="2"/>
  </si>
  <si>
    <t>G-F</t>
    <phoneticPr fontId="2"/>
  </si>
  <si>
    <t>F-E</t>
    <phoneticPr fontId="2"/>
  </si>
  <si>
    <t>E-D</t>
    <phoneticPr fontId="2"/>
  </si>
  <si>
    <t>D-C</t>
    <phoneticPr fontId="2"/>
  </si>
  <si>
    <t>C-B</t>
    <phoneticPr fontId="2"/>
  </si>
  <si>
    <t>B-A</t>
    <phoneticPr fontId="2"/>
  </si>
  <si>
    <t>配水管口径(mm)</t>
    <rPh sb="0" eb="3">
      <t>ハイスイカン</t>
    </rPh>
    <rPh sb="3" eb="5">
      <t>コウケイ</t>
    </rPh>
    <phoneticPr fontId="2"/>
  </si>
  <si>
    <t>流量</t>
    <rPh sb="0" eb="1">
      <t>リュウ</t>
    </rPh>
    <rPh sb="1" eb="2">
      <t>リョウ</t>
    </rPh>
    <phoneticPr fontId="2"/>
  </si>
  <si>
    <t>（L/min）</t>
    <phoneticPr fontId="2"/>
  </si>
  <si>
    <t>総同時使用率</t>
    <rPh sb="0" eb="1">
      <t>ソウ</t>
    </rPh>
    <rPh sb="1" eb="3">
      <t>ドウジ</t>
    </rPh>
    <rPh sb="3" eb="4">
      <t>シ</t>
    </rPh>
    <rPh sb="4" eb="5">
      <t>ヨウ</t>
    </rPh>
    <rPh sb="5" eb="6">
      <t>リツ</t>
    </rPh>
    <phoneticPr fontId="2"/>
  </si>
  <si>
    <t>設計流量</t>
    <rPh sb="0" eb="2">
      <t>セッケイ</t>
    </rPh>
    <rPh sb="2" eb="3">
      <t>リュウ</t>
    </rPh>
    <rPh sb="3" eb="4">
      <t>リョウ</t>
    </rPh>
    <phoneticPr fontId="2"/>
  </si>
  <si>
    <t>流量×総同時使用率</t>
    <rPh sb="0" eb="1">
      <t>リュウ</t>
    </rPh>
    <rPh sb="1" eb="2">
      <t>リョウ</t>
    </rPh>
    <rPh sb="3" eb="4">
      <t>ソウ</t>
    </rPh>
    <rPh sb="4" eb="6">
      <t>ドウジ</t>
    </rPh>
    <rPh sb="6" eb="8">
      <t>シヨウ</t>
    </rPh>
    <rPh sb="8" eb="9">
      <t>リツ</t>
    </rPh>
    <phoneticPr fontId="2"/>
  </si>
  <si>
    <t>流速</t>
    <rPh sb="0" eb="2">
      <t>リュウソク</t>
    </rPh>
    <phoneticPr fontId="2"/>
  </si>
  <si>
    <r>
      <t>V</t>
    </r>
    <r>
      <rPr>
        <sz val="7"/>
        <color theme="1"/>
        <rFont val="ＭＳ Ｐ明朝"/>
        <family val="1"/>
        <charset val="128"/>
      </rPr>
      <t>(m/sec）</t>
    </r>
    <r>
      <rPr>
        <sz val="9"/>
        <color theme="1"/>
        <rFont val="ＭＳ Ｐ明朝"/>
        <family val="1"/>
        <charset val="128"/>
      </rPr>
      <t>=Q</t>
    </r>
    <r>
      <rPr>
        <sz val="7"/>
        <color theme="1"/>
        <rFont val="ＭＳ Ｐ明朝"/>
        <family val="1"/>
        <charset val="128"/>
      </rPr>
      <t>（L/min)</t>
    </r>
    <r>
      <rPr>
        <sz val="9"/>
        <color theme="1"/>
        <rFont val="ＭＳ Ｐ明朝"/>
        <family val="1"/>
        <charset val="128"/>
      </rPr>
      <t>/A</t>
    </r>
    <r>
      <rPr>
        <sz val="7"/>
        <color theme="1"/>
        <rFont val="ＭＳ Ｐ明朝"/>
        <family val="1"/>
        <charset val="128"/>
      </rPr>
      <t>（ｍ）</t>
    </r>
    <r>
      <rPr>
        <sz val="9"/>
        <color theme="1"/>
        <rFont val="ＭＳ Ｐ明朝"/>
        <family val="1"/>
        <charset val="128"/>
      </rPr>
      <t>/1000</t>
    </r>
    <r>
      <rPr>
        <sz val="7"/>
        <color theme="1"/>
        <rFont val="ＭＳ Ｐ明朝"/>
        <family val="1"/>
        <charset val="128"/>
      </rPr>
      <t>（L/m</t>
    </r>
    <r>
      <rPr>
        <vertAlign val="superscript"/>
        <sz val="7"/>
        <color theme="1"/>
        <rFont val="ＭＳ Ｐ明朝"/>
        <family val="1"/>
        <charset val="128"/>
      </rPr>
      <t>3</t>
    </r>
    <r>
      <rPr>
        <sz val="7"/>
        <color theme="1"/>
        <rFont val="ＭＳ Ｐ明朝"/>
        <family val="1"/>
        <charset val="128"/>
      </rPr>
      <t>)</t>
    </r>
    <r>
      <rPr>
        <sz val="9"/>
        <color theme="1"/>
        <rFont val="ＭＳ Ｐ明朝"/>
        <family val="1"/>
        <charset val="128"/>
      </rPr>
      <t>/60</t>
    </r>
    <r>
      <rPr>
        <sz val="7"/>
        <color theme="1"/>
        <rFont val="ＭＳ Ｐ明朝"/>
        <family val="1"/>
        <charset val="128"/>
      </rPr>
      <t>（sec/min）</t>
    </r>
    <phoneticPr fontId="2"/>
  </si>
  <si>
    <t>（ｍ/sec）</t>
    <phoneticPr fontId="2"/>
  </si>
  <si>
    <t>管長(m)</t>
    <rPh sb="0" eb="1">
      <t>カン</t>
    </rPh>
    <rPh sb="1" eb="2">
      <t>チョウ</t>
    </rPh>
    <phoneticPr fontId="2"/>
  </si>
  <si>
    <t>ウエストン公式</t>
    <rPh sb="5" eb="7">
      <t>コウシキ</t>
    </rPh>
    <phoneticPr fontId="2"/>
  </si>
  <si>
    <t>損失水頭計（ｍ）</t>
    <rPh sb="0" eb="2">
      <t>ソンシツ</t>
    </rPh>
    <rPh sb="2" eb="4">
      <t>スイトウ</t>
    </rPh>
    <rPh sb="4" eb="5">
      <t>ケイ</t>
    </rPh>
    <phoneticPr fontId="2"/>
  </si>
  <si>
    <t>地盤高低高（ｍ）</t>
    <rPh sb="0" eb="2">
      <t>ジバン</t>
    </rPh>
    <rPh sb="2" eb="4">
      <t>コウテイ</t>
    </rPh>
    <rPh sb="4" eb="5">
      <t>タカ</t>
    </rPh>
    <phoneticPr fontId="2"/>
  </si>
  <si>
    <t>水頭合計（ｍ）</t>
    <rPh sb="0" eb="2">
      <t>スイトウ</t>
    </rPh>
    <rPh sb="2" eb="4">
      <t>ゴウケイ</t>
    </rPh>
    <phoneticPr fontId="2"/>
  </si>
  <si>
    <t>≦</t>
    <phoneticPr fontId="2"/>
  </si>
  <si>
    <r>
      <t>C</t>
    </r>
    <r>
      <rPr>
        <vertAlign val="superscript"/>
        <sz val="9"/>
        <color theme="1"/>
        <rFont val="ＭＳ Ｐ明朝"/>
        <family val="1"/>
        <charset val="128"/>
      </rPr>
      <t>-1.85</t>
    </r>
    <phoneticPr fontId="2"/>
  </si>
  <si>
    <r>
      <t>d</t>
    </r>
    <r>
      <rPr>
        <vertAlign val="superscript"/>
        <sz val="9"/>
        <color theme="1"/>
        <rFont val="ＭＳ Ｐ明朝"/>
        <family val="1"/>
        <charset val="128"/>
      </rPr>
      <t>-4.87</t>
    </r>
    <phoneticPr fontId="2"/>
  </si>
  <si>
    <r>
      <t>Q</t>
    </r>
    <r>
      <rPr>
        <vertAlign val="superscript"/>
        <sz val="9"/>
        <color theme="1"/>
        <rFont val="ＭＳ Ｐ明朝"/>
        <family val="1"/>
        <charset val="128"/>
      </rPr>
      <t>1.85</t>
    </r>
    <phoneticPr fontId="2"/>
  </si>
  <si>
    <t>I</t>
    <phoneticPr fontId="2"/>
  </si>
  <si>
    <t>I・L</t>
    <phoneticPr fontId="2"/>
  </si>
  <si>
    <t>C</t>
    <phoneticPr fontId="2"/>
  </si>
  <si>
    <t>-</t>
    <phoneticPr fontId="2"/>
  </si>
  <si>
    <t>ウイリアム・ヘーズン公式</t>
    <phoneticPr fontId="2"/>
  </si>
  <si>
    <t>損失水頭(m)</t>
    <rPh sb="0" eb="2">
      <t>ソンシツ</t>
    </rPh>
    <rPh sb="2" eb="4">
      <t>スイトウ</t>
    </rPh>
    <phoneticPr fontId="2"/>
  </si>
  <si>
    <t>I-H</t>
    <phoneticPr fontId="2"/>
  </si>
  <si>
    <t>J-I</t>
    <phoneticPr fontId="2"/>
  </si>
  <si>
    <t>●　＜片送りとなる(開発行為による)配水管からの取り出しを行う場合＞</t>
    <rPh sb="3" eb="4">
      <t>カタ</t>
    </rPh>
    <rPh sb="4" eb="5">
      <t>オク</t>
    </rPh>
    <rPh sb="18" eb="21">
      <t>ハイスイカン</t>
    </rPh>
    <rPh sb="24" eb="25">
      <t>ト</t>
    </rPh>
    <rPh sb="26" eb="27">
      <t>ダ</t>
    </rPh>
    <phoneticPr fontId="2"/>
  </si>
  <si>
    <t>　○モデル図</t>
    <rPh sb="5" eb="6">
      <t>ズ</t>
    </rPh>
    <phoneticPr fontId="2"/>
  </si>
  <si>
    <t>　○水理計算</t>
    <rPh sb="2" eb="4">
      <t>スイリ</t>
    </rPh>
    <rPh sb="4" eb="6">
      <t>ケイサン</t>
    </rPh>
    <phoneticPr fontId="2"/>
  </si>
  <si>
    <t>φ20mm</t>
    <phoneticPr fontId="2"/>
  </si>
  <si>
    <t>φ25mm</t>
    <phoneticPr fontId="2"/>
  </si>
  <si>
    <t>φ30mm</t>
    <phoneticPr fontId="2"/>
  </si>
  <si>
    <t>φ40mm</t>
    <phoneticPr fontId="2"/>
  </si>
  <si>
    <t>φ40mm</t>
    <phoneticPr fontId="2"/>
  </si>
  <si>
    <t>φ50mm</t>
    <phoneticPr fontId="2"/>
  </si>
  <si>
    <t>φ50mm</t>
    <phoneticPr fontId="2"/>
  </si>
  <si>
    <t>となる。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</si>
</sst>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00"/>
    <numFmt numFmtId="178" formatCode="0.00_ "/>
    <numFmt numFmtId="179" formatCode="0.00000000"/>
    <numFmt numFmtId="181" formatCode="#.0&quot;人&quot;"/>
    <numFmt numFmtId="184" formatCode="##&quot;部屋&quot;"/>
  </numFmts>
  <fonts count="17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9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vertAlign val="superscript"/>
      <sz val="7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6" fillId="3" borderId="0" xfId="0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0" fillId="0" borderId="24" xfId="0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4" fillId="0" borderId="22" xfId="0" applyNumberFormat="1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178" fontId="4" fillId="0" borderId="9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3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0" fillId="0" borderId="43" xfId="0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176" fontId="6" fillId="4" borderId="15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1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81" fontId="4" fillId="2" borderId="11" xfId="0" applyNumberFormat="1" applyFont="1" applyFill="1" applyBorder="1" applyAlignment="1">
      <alignment horizontal="center" vertical="center"/>
    </xf>
    <xf numFmtId="181" fontId="4" fillId="2" borderId="1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7" fontId="4" fillId="0" borderId="44" xfId="0" applyNumberFormat="1" applyFont="1" applyBorder="1" applyAlignment="1">
      <alignment horizontal="center" vertical="center"/>
    </xf>
    <xf numFmtId="177" fontId="4" fillId="0" borderId="45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7" fontId="4" fillId="3" borderId="26" xfId="0" applyNumberFormat="1" applyFont="1" applyFill="1" applyBorder="1" applyAlignment="1">
      <alignment horizontal="center" vertical="center"/>
    </xf>
    <xf numFmtId="177" fontId="4" fillId="3" borderId="41" xfId="0" applyNumberFormat="1" applyFont="1" applyFill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8" fontId="4" fillId="0" borderId="9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178" fontId="4" fillId="0" borderId="8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35" xfId="0" applyNumberFormat="1" applyFont="1" applyBorder="1" applyAlignment="1">
      <alignment horizontal="center" vertical="center"/>
    </xf>
    <xf numFmtId="178" fontId="4" fillId="3" borderId="8" xfId="0" applyNumberFormat="1" applyFont="1" applyFill="1" applyBorder="1" applyAlignment="1">
      <alignment horizontal="center" vertical="center"/>
    </xf>
    <xf numFmtId="178" fontId="4" fillId="3" borderId="5" xfId="0" applyNumberFormat="1" applyFont="1" applyFill="1" applyBorder="1" applyAlignment="1">
      <alignment horizontal="center" vertical="center"/>
    </xf>
    <xf numFmtId="178" fontId="4" fillId="3" borderId="3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7" fontId="4" fillId="0" borderId="3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40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center" vertical="center"/>
    </xf>
    <xf numFmtId="176" fontId="4" fillId="3" borderId="31" xfId="0" applyNumberFormat="1" applyFont="1" applyFill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center" vertical="center"/>
    </xf>
    <xf numFmtId="176" fontId="4" fillId="3" borderId="18" xfId="0" applyNumberFormat="1" applyFont="1" applyFill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/>
    </xf>
    <xf numFmtId="2" fontId="4" fillId="3" borderId="31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3" fillId="3" borderId="3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84" fontId="4" fillId="2" borderId="3" xfId="0" applyNumberFormat="1" applyFont="1" applyFill="1" applyBorder="1" applyAlignment="1">
      <alignment horizontal="center" vertical="center"/>
    </xf>
    <xf numFmtId="184" fontId="4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38100</xdr:rowOff>
    </xdr:from>
    <xdr:to>
      <xdr:col>14</xdr:col>
      <xdr:colOff>276225</xdr:colOff>
      <xdr:row>11</xdr:row>
      <xdr:rowOff>200025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286125" y="2447925"/>
          <a:ext cx="1123950" cy="1619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13</xdr:row>
      <xdr:rowOff>28575</xdr:rowOff>
    </xdr:from>
    <xdr:to>
      <xdr:col>22</xdr:col>
      <xdr:colOff>266700</xdr:colOff>
      <xdr:row>13</xdr:row>
      <xdr:rowOff>190500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638800" y="2876550"/>
          <a:ext cx="1123950" cy="1619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322658</xdr:colOff>
      <xdr:row>5</xdr:row>
      <xdr:rowOff>4762</xdr:rowOff>
    </xdr:from>
    <xdr:to>
      <xdr:col>19</xdr:col>
      <xdr:colOff>190500</xdr:colOff>
      <xdr:row>5</xdr:row>
      <xdr:rowOff>4762</xdr:rowOff>
    </xdr:to>
    <xdr:sp macro="" textlink="">
      <xdr:nvSpPr>
        <xdr:cNvPr id="2" name="Line 105">
          <a:extLst>
            <a:ext uri="{FF2B5EF4-FFF2-40B4-BE49-F238E27FC236}">
              <a16:creationId xmlns:a16="http://schemas.microsoft.com/office/drawing/2014/main" id="{F16AD5BE-BD55-41EA-9800-C0CE9801B7DA}"/>
            </a:ext>
          </a:extLst>
        </xdr:cNvPr>
        <xdr:cNvSpPr>
          <a:spLocks noChangeShapeType="1"/>
        </xdr:cNvSpPr>
      </xdr:nvSpPr>
      <xdr:spPr bwMode="auto">
        <a:xfrm>
          <a:off x="646508" y="1004887"/>
          <a:ext cx="569714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341710</xdr:colOff>
      <xdr:row>3</xdr:row>
      <xdr:rowOff>14286</xdr:rowOff>
    </xdr:from>
    <xdr:to>
      <xdr:col>1</xdr:col>
      <xdr:colOff>352426</xdr:colOff>
      <xdr:row>6</xdr:row>
      <xdr:rowOff>133350</xdr:rowOff>
    </xdr:to>
    <xdr:sp macro="" textlink="">
      <xdr:nvSpPr>
        <xdr:cNvPr id="3" name="Line 105">
          <a:extLst>
            <a:ext uri="{FF2B5EF4-FFF2-40B4-BE49-F238E27FC236}">
              <a16:creationId xmlns:a16="http://schemas.microsoft.com/office/drawing/2014/main" id="{BDC3FD06-7542-4A26-850E-56E72029A9B7}"/>
            </a:ext>
          </a:extLst>
        </xdr:cNvPr>
        <xdr:cNvSpPr>
          <a:spLocks noChangeShapeType="1"/>
        </xdr:cNvSpPr>
      </xdr:nvSpPr>
      <xdr:spPr bwMode="auto">
        <a:xfrm>
          <a:off x="646510" y="614361"/>
          <a:ext cx="1191" cy="71913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171450</xdr:colOff>
      <xdr:row>3</xdr:row>
      <xdr:rowOff>9525</xdr:rowOff>
    </xdr:from>
    <xdr:ext cx="292388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5C283C3-CBF8-4815-A6F4-2DC68CDA6DEE}"/>
            </a:ext>
          </a:extLst>
        </xdr:cNvPr>
        <xdr:cNvSpPr txBox="1"/>
      </xdr:nvSpPr>
      <xdr:spPr>
        <a:xfrm>
          <a:off x="179070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6</xdr:col>
      <xdr:colOff>0</xdr:colOff>
      <xdr:row>4</xdr:row>
      <xdr:rowOff>47625</xdr:rowOff>
    </xdr:from>
    <xdr:to>
      <xdr:col>6</xdr:col>
      <xdr:colOff>0</xdr:colOff>
      <xdr:row>4</xdr:row>
      <xdr:rowOff>247650</xdr:rowOff>
    </xdr:to>
    <xdr:sp macro="" textlink="">
      <xdr:nvSpPr>
        <xdr:cNvPr id="5" name="Line 105">
          <a:extLst>
            <a:ext uri="{FF2B5EF4-FFF2-40B4-BE49-F238E27FC236}">
              <a16:creationId xmlns:a16="http://schemas.microsoft.com/office/drawing/2014/main" id="{EC378122-66A6-48AA-84B7-066022F13733}"/>
            </a:ext>
          </a:extLst>
        </xdr:cNvPr>
        <xdr:cNvSpPr>
          <a:spLocks noChangeShapeType="1"/>
        </xdr:cNvSpPr>
      </xdr:nvSpPr>
      <xdr:spPr bwMode="auto">
        <a:xfrm>
          <a:off x="1943100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190500</xdr:colOff>
      <xdr:row>3</xdr:row>
      <xdr:rowOff>9525</xdr:rowOff>
    </xdr:from>
    <xdr:ext cx="29238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CADCC6-2F3F-4691-BCBD-6A4C00CE397C}"/>
            </a:ext>
          </a:extLst>
        </xdr:cNvPr>
        <xdr:cNvSpPr txBox="1"/>
      </xdr:nvSpPr>
      <xdr:spPr>
        <a:xfrm>
          <a:off x="310515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10</xdr:col>
      <xdr:colOff>9525</xdr:colOff>
      <xdr:row>4</xdr:row>
      <xdr:rowOff>47625</xdr:rowOff>
    </xdr:from>
    <xdr:to>
      <xdr:col>10</xdr:col>
      <xdr:colOff>9525</xdr:colOff>
      <xdr:row>4</xdr:row>
      <xdr:rowOff>247650</xdr:rowOff>
    </xdr:to>
    <xdr:sp macro="" textlink="">
      <xdr:nvSpPr>
        <xdr:cNvPr id="7" name="Line 105">
          <a:extLst>
            <a:ext uri="{FF2B5EF4-FFF2-40B4-BE49-F238E27FC236}">
              <a16:creationId xmlns:a16="http://schemas.microsoft.com/office/drawing/2014/main" id="{1AAF03B6-4554-4A48-A7AA-A5DE71399B12}"/>
            </a:ext>
          </a:extLst>
        </xdr:cNvPr>
        <xdr:cNvSpPr>
          <a:spLocks noChangeShapeType="1"/>
        </xdr:cNvSpPr>
      </xdr:nvSpPr>
      <xdr:spPr bwMode="auto">
        <a:xfrm>
          <a:off x="3248025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190500</xdr:colOff>
      <xdr:row>3</xdr:row>
      <xdr:rowOff>9525</xdr:rowOff>
    </xdr:from>
    <xdr:ext cx="292388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470213-3647-431E-9D01-8208C290F16F}"/>
            </a:ext>
          </a:extLst>
        </xdr:cNvPr>
        <xdr:cNvSpPr txBox="1"/>
      </xdr:nvSpPr>
      <xdr:spPr>
        <a:xfrm>
          <a:off x="440055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14</xdr:col>
      <xdr:colOff>9525</xdr:colOff>
      <xdr:row>4</xdr:row>
      <xdr:rowOff>47625</xdr:rowOff>
    </xdr:from>
    <xdr:to>
      <xdr:col>14</xdr:col>
      <xdr:colOff>9525</xdr:colOff>
      <xdr:row>4</xdr:row>
      <xdr:rowOff>247650</xdr:rowOff>
    </xdr:to>
    <xdr:sp macro="" textlink="">
      <xdr:nvSpPr>
        <xdr:cNvPr id="9" name="Line 105">
          <a:extLst>
            <a:ext uri="{FF2B5EF4-FFF2-40B4-BE49-F238E27FC236}">
              <a16:creationId xmlns:a16="http://schemas.microsoft.com/office/drawing/2014/main" id="{93A6EC3E-B3FB-44D4-8294-9258F38BC5AF}"/>
            </a:ext>
          </a:extLst>
        </xdr:cNvPr>
        <xdr:cNvSpPr>
          <a:spLocks noChangeShapeType="1"/>
        </xdr:cNvSpPr>
      </xdr:nvSpPr>
      <xdr:spPr bwMode="auto">
        <a:xfrm>
          <a:off x="4543425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200025</xdr:colOff>
      <xdr:row>5</xdr:row>
      <xdr:rowOff>171450</xdr:rowOff>
    </xdr:from>
    <xdr:ext cx="292388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3A1801-1A98-4977-8951-DCF0E5AD0307}"/>
            </a:ext>
          </a:extLst>
        </xdr:cNvPr>
        <xdr:cNvSpPr txBox="1"/>
      </xdr:nvSpPr>
      <xdr:spPr>
        <a:xfrm>
          <a:off x="2466975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8</xdr:col>
      <xdr:colOff>9525</xdr:colOff>
      <xdr:row>4</xdr:row>
      <xdr:rowOff>228600</xdr:rowOff>
    </xdr:from>
    <xdr:to>
      <xdr:col>8</xdr:col>
      <xdr:colOff>9525</xdr:colOff>
      <xdr:row>5</xdr:row>
      <xdr:rowOff>161925</xdr:rowOff>
    </xdr:to>
    <xdr:sp macro="" textlink="">
      <xdr:nvSpPr>
        <xdr:cNvPr id="11" name="Line 105">
          <a:extLst>
            <a:ext uri="{FF2B5EF4-FFF2-40B4-BE49-F238E27FC236}">
              <a16:creationId xmlns:a16="http://schemas.microsoft.com/office/drawing/2014/main" id="{135F557E-D136-465E-9B5D-E9C6CE682BE3}"/>
            </a:ext>
          </a:extLst>
        </xdr:cNvPr>
        <xdr:cNvSpPr>
          <a:spLocks noChangeShapeType="1"/>
        </xdr:cNvSpPr>
      </xdr:nvSpPr>
      <xdr:spPr bwMode="auto">
        <a:xfrm>
          <a:off x="2600325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171450</xdr:colOff>
      <xdr:row>5</xdr:row>
      <xdr:rowOff>171450</xdr:rowOff>
    </xdr:from>
    <xdr:ext cx="292388" cy="24237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270FB3-2789-415E-939E-6F1145C842DC}"/>
            </a:ext>
          </a:extLst>
        </xdr:cNvPr>
        <xdr:cNvSpPr txBox="1"/>
      </xdr:nvSpPr>
      <xdr:spPr>
        <a:xfrm>
          <a:off x="3733800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11</xdr:col>
      <xdr:colOff>323850</xdr:colOff>
      <xdr:row>4</xdr:row>
      <xdr:rowOff>228600</xdr:rowOff>
    </xdr:from>
    <xdr:to>
      <xdr:col>11</xdr:col>
      <xdr:colOff>323850</xdr:colOff>
      <xdr:row>5</xdr:row>
      <xdr:rowOff>161925</xdr:rowOff>
    </xdr:to>
    <xdr:sp macro="" textlink="">
      <xdr:nvSpPr>
        <xdr:cNvPr id="13" name="Line 105">
          <a:extLst>
            <a:ext uri="{FF2B5EF4-FFF2-40B4-BE49-F238E27FC236}">
              <a16:creationId xmlns:a16="http://schemas.microsoft.com/office/drawing/2014/main" id="{D83858BA-12C0-44AA-8FF5-DB3352CBD328}"/>
            </a:ext>
          </a:extLst>
        </xdr:cNvPr>
        <xdr:cNvSpPr>
          <a:spLocks noChangeShapeType="1"/>
        </xdr:cNvSpPr>
      </xdr:nvSpPr>
      <xdr:spPr bwMode="auto">
        <a:xfrm>
          <a:off x="3886200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190500</xdr:colOff>
      <xdr:row>5</xdr:row>
      <xdr:rowOff>171450</xdr:rowOff>
    </xdr:from>
    <xdr:ext cx="292388" cy="24237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A63BC9-9E0A-43AC-A51E-5524ACCE3341}"/>
            </a:ext>
          </a:extLst>
        </xdr:cNvPr>
        <xdr:cNvSpPr txBox="1"/>
      </xdr:nvSpPr>
      <xdr:spPr>
        <a:xfrm>
          <a:off x="1162050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4</xdr:col>
      <xdr:colOff>0</xdr:colOff>
      <xdr:row>4</xdr:row>
      <xdr:rowOff>228600</xdr:rowOff>
    </xdr:from>
    <xdr:to>
      <xdr:col>4</xdr:col>
      <xdr:colOff>0</xdr:colOff>
      <xdr:row>5</xdr:row>
      <xdr:rowOff>161925</xdr:rowOff>
    </xdr:to>
    <xdr:sp macro="" textlink="">
      <xdr:nvSpPr>
        <xdr:cNvPr id="15" name="Line 105">
          <a:extLst>
            <a:ext uri="{FF2B5EF4-FFF2-40B4-BE49-F238E27FC236}">
              <a16:creationId xmlns:a16="http://schemas.microsoft.com/office/drawing/2014/main" id="{11964D6B-E55A-400F-A9D2-E73587176517}"/>
            </a:ext>
          </a:extLst>
        </xdr:cNvPr>
        <xdr:cNvSpPr>
          <a:spLocks noChangeShapeType="1"/>
        </xdr:cNvSpPr>
      </xdr:nvSpPr>
      <xdr:spPr bwMode="auto">
        <a:xfrm>
          <a:off x="1295400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190500</xdr:colOff>
      <xdr:row>4</xdr:row>
      <xdr:rowOff>47625</xdr:rowOff>
    </xdr:from>
    <xdr:to>
      <xdr:col>19</xdr:col>
      <xdr:colOff>190500</xdr:colOff>
      <xdr:row>5</xdr:row>
      <xdr:rowOff>0</xdr:rowOff>
    </xdr:to>
    <xdr:sp macro="" textlink="">
      <xdr:nvSpPr>
        <xdr:cNvPr id="16" name="Line 105">
          <a:extLst>
            <a:ext uri="{FF2B5EF4-FFF2-40B4-BE49-F238E27FC236}">
              <a16:creationId xmlns:a16="http://schemas.microsoft.com/office/drawing/2014/main" id="{B91E8001-83D6-4C90-AE96-F42BD0E12D53}"/>
            </a:ext>
          </a:extLst>
        </xdr:cNvPr>
        <xdr:cNvSpPr>
          <a:spLocks noChangeShapeType="1"/>
        </xdr:cNvSpPr>
      </xdr:nvSpPr>
      <xdr:spPr bwMode="auto">
        <a:xfrm>
          <a:off x="6343650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47625</xdr:colOff>
      <xdr:row>5</xdr:row>
      <xdr:rowOff>0</xdr:rowOff>
    </xdr:from>
    <xdr:ext cx="251479" cy="23320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81BD73F-1CC1-4860-AAEA-38417094AC02}"/>
            </a:ext>
          </a:extLst>
        </xdr:cNvPr>
        <xdr:cNvSpPr txBox="1"/>
      </xdr:nvSpPr>
      <xdr:spPr>
        <a:xfrm>
          <a:off x="6200775" y="1000125"/>
          <a:ext cx="251479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A</a:t>
          </a:r>
          <a:endParaRPr kumimoji="1" lang="ja-JP" altLang="en-US" sz="900"/>
        </a:p>
      </xdr:txBody>
    </xdr:sp>
    <xdr:clientData/>
  </xdr:oneCellAnchor>
  <xdr:oneCellAnchor>
    <xdr:from>
      <xdr:col>17</xdr:col>
      <xdr:colOff>219075</xdr:colOff>
      <xdr:row>5</xdr:row>
      <xdr:rowOff>0</xdr:rowOff>
    </xdr:from>
    <xdr:ext cx="247440" cy="23320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915F4E-1B3C-43A5-9E4D-5643A74A4BB9}"/>
            </a:ext>
          </a:extLst>
        </xdr:cNvPr>
        <xdr:cNvSpPr txBox="1"/>
      </xdr:nvSpPr>
      <xdr:spPr>
        <a:xfrm>
          <a:off x="5724525" y="1000125"/>
          <a:ext cx="247440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B</a:t>
          </a:r>
          <a:endParaRPr kumimoji="1" lang="ja-JP" altLang="en-US" sz="900"/>
        </a:p>
      </xdr:txBody>
    </xdr:sp>
    <xdr:clientData/>
  </xdr:oneCellAnchor>
  <xdr:oneCellAnchor>
    <xdr:from>
      <xdr:col>15</xdr:col>
      <xdr:colOff>190500</xdr:colOff>
      <xdr:row>4</xdr:row>
      <xdr:rowOff>9525</xdr:rowOff>
    </xdr:from>
    <xdr:ext cx="246221" cy="23320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3E9A0E-74B1-4213-9409-632D1568EE2A}"/>
            </a:ext>
          </a:extLst>
        </xdr:cNvPr>
        <xdr:cNvSpPr txBox="1"/>
      </xdr:nvSpPr>
      <xdr:spPr>
        <a:xfrm>
          <a:off x="5048250" y="809625"/>
          <a:ext cx="246221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C</a:t>
          </a:r>
          <a:endParaRPr kumimoji="1" lang="ja-JP" altLang="en-US" sz="900"/>
        </a:p>
      </xdr:txBody>
    </xdr:sp>
    <xdr:clientData/>
  </xdr:oneCellAnchor>
  <xdr:oneCellAnchor>
    <xdr:from>
      <xdr:col>13</xdr:col>
      <xdr:colOff>209550</xdr:colOff>
      <xdr:row>5</xdr:row>
      <xdr:rowOff>0</xdr:rowOff>
    </xdr:from>
    <xdr:ext cx="255647" cy="23320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D459ED1-8A6D-459B-98CC-37ADC2B77947}"/>
            </a:ext>
          </a:extLst>
        </xdr:cNvPr>
        <xdr:cNvSpPr txBox="1"/>
      </xdr:nvSpPr>
      <xdr:spPr>
        <a:xfrm>
          <a:off x="4419600" y="1000125"/>
          <a:ext cx="255647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D</a:t>
          </a:r>
          <a:endParaRPr kumimoji="1" lang="ja-JP" altLang="en-US" sz="900"/>
        </a:p>
      </xdr:txBody>
    </xdr:sp>
    <xdr:clientData/>
  </xdr:oneCellAnchor>
  <xdr:oneCellAnchor>
    <xdr:from>
      <xdr:col>11</xdr:col>
      <xdr:colOff>200025</xdr:colOff>
      <xdr:row>4</xdr:row>
      <xdr:rowOff>0</xdr:rowOff>
    </xdr:from>
    <xdr:ext cx="241028" cy="2332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D00A6BE-9703-4B0A-BAA7-6B1FC9071869}"/>
            </a:ext>
          </a:extLst>
        </xdr:cNvPr>
        <xdr:cNvSpPr txBox="1"/>
      </xdr:nvSpPr>
      <xdr:spPr>
        <a:xfrm>
          <a:off x="3762375" y="800100"/>
          <a:ext cx="241028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E</a:t>
          </a:r>
        </a:p>
      </xdr:txBody>
    </xdr:sp>
    <xdr:clientData/>
  </xdr:oneCellAnchor>
  <xdr:oneCellAnchor>
    <xdr:from>
      <xdr:col>9</xdr:col>
      <xdr:colOff>228600</xdr:colOff>
      <xdr:row>5</xdr:row>
      <xdr:rowOff>0</xdr:rowOff>
    </xdr:from>
    <xdr:ext cx="237694" cy="23320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7D7CCEC-E2B4-4231-9AE4-3A66894D3796}"/>
            </a:ext>
          </a:extLst>
        </xdr:cNvPr>
        <xdr:cNvSpPr txBox="1"/>
      </xdr:nvSpPr>
      <xdr:spPr>
        <a:xfrm>
          <a:off x="3143250" y="1000125"/>
          <a:ext cx="237694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F</a:t>
          </a:r>
        </a:p>
      </xdr:txBody>
    </xdr:sp>
    <xdr:clientData/>
  </xdr:oneCellAnchor>
  <xdr:oneCellAnchor>
    <xdr:from>
      <xdr:col>7</xdr:col>
      <xdr:colOff>190500</xdr:colOff>
      <xdr:row>4</xdr:row>
      <xdr:rowOff>0</xdr:rowOff>
    </xdr:from>
    <xdr:ext cx="257506" cy="23320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7C4ED2A-C9CE-42A0-9946-A34CEE8594F7}"/>
            </a:ext>
          </a:extLst>
        </xdr:cNvPr>
        <xdr:cNvSpPr txBox="1"/>
      </xdr:nvSpPr>
      <xdr:spPr>
        <a:xfrm>
          <a:off x="2457450" y="800100"/>
          <a:ext cx="257506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G</a:t>
          </a:r>
        </a:p>
      </xdr:txBody>
    </xdr:sp>
    <xdr:clientData/>
  </xdr:oneCellAnchor>
  <xdr:oneCellAnchor>
    <xdr:from>
      <xdr:col>1</xdr:col>
      <xdr:colOff>57150</xdr:colOff>
      <xdr:row>4</xdr:row>
      <xdr:rowOff>76200</xdr:rowOff>
    </xdr:from>
    <xdr:ext cx="221471" cy="23320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9CA0E9E-DF17-4562-81F6-E87ACA81C8F2}"/>
            </a:ext>
          </a:extLst>
        </xdr:cNvPr>
        <xdr:cNvSpPr txBox="1"/>
      </xdr:nvSpPr>
      <xdr:spPr>
        <a:xfrm>
          <a:off x="381000" y="876300"/>
          <a:ext cx="221471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J</a:t>
          </a:r>
        </a:p>
      </xdr:txBody>
    </xdr:sp>
    <xdr:clientData/>
  </xdr:oneCellAnchor>
  <xdr:twoCellAnchor>
    <xdr:from>
      <xdr:col>1</xdr:col>
      <xdr:colOff>341709</xdr:colOff>
      <xdr:row>9</xdr:row>
      <xdr:rowOff>14287</xdr:rowOff>
    </xdr:from>
    <xdr:to>
      <xdr:col>14</xdr:col>
      <xdr:colOff>9526</xdr:colOff>
      <xdr:row>9</xdr:row>
      <xdr:rowOff>14287</xdr:rowOff>
    </xdr:to>
    <xdr:sp macro="" textlink="">
      <xdr:nvSpPr>
        <xdr:cNvPr id="25" name="Line 105">
          <a:extLst>
            <a:ext uri="{FF2B5EF4-FFF2-40B4-BE49-F238E27FC236}">
              <a16:creationId xmlns:a16="http://schemas.microsoft.com/office/drawing/2014/main" id="{796BBA46-4A80-4930-82D9-B1A5845FB17B}"/>
            </a:ext>
          </a:extLst>
        </xdr:cNvPr>
        <xdr:cNvSpPr>
          <a:spLocks noChangeShapeType="1"/>
        </xdr:cNvSpPr>
      </xdr:nvSpPr>
      <xdr:spPr bwMode="auto">
        <a:xfrm>
          <a:off x="646509" y="1814512"/>
          <a:ext cx="3896917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9</xdr:row>
      <xdr:rowOff>0</xdr:rowOff>
    </xdr:from>
    <xdr:to>
      <xdr:col>14</xdr:col>
      <xdr:colOff>9525</xdr:colOff>
      <xdr:row>12</xdr:row>
      <xdr:rowOff>19050</xdr:rowOff>
    </xdr:to>
    <xdr:sp macro="" textlink="">
      <xdr:nvSpPr>
        <xdr:cNvPr id="26" name="Line 105">
          <a:extLst>
            <a:ext uri="{FF2B5EF4-FFF2-40B4-BE49-F238E27FC236}">
              <a16:creationId xmlns:a16="http://schemas.microsoft.com/office/drawing/2014/main" id="{3FF88A92-63F8-41FB-A6CA-62098F01A03C}"/>
            </a:ext>
          </a:extLst>
        </xdr:cNvPr>
        <xdr:cNvSpPr>
          <a:spLocks noChangeShapeType="1"/>
        </xdr:cNvSpPr>
      </xdr:nvSpPr>
      <xdr:spPr bwMode="auto">
        <a:xfrm flipV="1">
          <a:off x="4543425" y="1800225"/>
          <a:ext cx="0" cy="6191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9</xdr:row>
      <xdr:rowOff>80962</xdr:rowOff>
    </xdr:from>
    <xdr:to>
      <xdr:col>12</xdr:col>
      <xdr:colOff>19050</xdr:colOff>
      <xdr:row>9</xdr:row>
      <xdr:rowOff>80962</xdr:rowOff>
    </xdr:to>
    <xdr:sp macro="" textlink="">
      <xdr:nvSpPr>
        <xdr:cNvPr id="27" name="Line 105">
          <a:extLst>
            <a:ext uri="{FF2B5EF4-FFF2-40B4-BE49-F238E27FC236}">
              <a16:creationId xmlns:a16="http://schemas.microsoft.com/office/drawing/2014/main" id="{BEFC26C3-3F80-4B4C-B21E-7445470E9BDA}"/>
            </a:ext>
          </a:extLst>
        </xdr:cNvPr>
        <xdr:cNvSpPr>
          <a:spLocks noChangeShapeType="1"/>
        </xdr:cNvSpPr>
      </xdr:nvSpPr>
      <xdr:spPr bwMode="auto">
        <a:xfrm>
          <a:off x="646509" y="1881187"/>
          <a:ext cx="325874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76200</xdr:rowOff>
    </xdr:from>
    <xdr:to>
      <xdr:col>12</xdr:col>
      <xdr:colOff>9525</xdr:colOff>
      <xdr:row>12</xdr:row>
      <xdr:rowOff>19050</xdr:rowOff>
    </xdr:to>
    <xdr:sp macro="" textlink="">
      <xdr:nvSpPr>
        <xdr:cNvPr id="28" name="Line 105">
          <a:extLst>
            <a:ext uri="{FF2B5EF4-FFF2-40B4-BE49-F238E27FC236}">
              <a16:creationId xmlns:a16="http://schemas.microsoft.com/office/drawing/2014/main" id="{EFEDCDF4-0361-4277-90B2-8B48151E2957}"/>
            </a:ext>
          </a:extLst>
        </xdr:cNvPr>
        <xdr:cNvSpPr>
          <a:spLocks noChangeShapeType="1"/>
        </xdr:cNvSpPr>
      </xdr:nvSpPr>
      <xdr:spPr bwMode="auto">
        <a:xfrm flipV="1">
          <a:off x="3895725" y="1876425"/>
          <a:ext cx="0" cy="5429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9</xdr:row>
      <xdr:rowOff>147637</xdr:rowOff>
    </xdr:from>
    <xdr:to>
      <xdr:col>10</xdr:col>
      <xdr:colOff>0</xdr:colOff>
      <xdr:row>9</xdr:row>
      <xdr:rowOff>147637</xdr:rowOff>
    </xdr:to>
    <xdr:sp macro="" textlink="">
      <xdr:nvSpPr>
        <xdr:cNvPr id="29" name="Line 105">
          <a:extLst>
            <a:ext uri="{FF2B5EF4-FFF2-40B4-BE49-F238E27FC236}">
              <a16:creationId xmlns:a16="http://schemas.microsoft.com/office/drawing/2014/main" id="{EF5CBEE3-5E1A-4555-A230-115F19453517}"/>
            </a:ext>
          </a:extLst>
        </xdr:cNvPr>
        <xdr:cNvSpPr>
          <a:spLocks noChangeShapeType="1"/>
        </xdr:cNvSpPr>
      </xdr:nvSpPr>
      <xdr:spPr bwMode="auto">
        <a:xfrm>
          <a:off x="646509" y="1947862"/>
          <a:ext cx="25919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142875</xdr:rowOff>
    </xdr:from>
    <xdr:to>
      <xdr:col>10</xdr:col>
      <xdr:colOff>0</xdr:colOff>
      <xdr:row>12</xdr:row>
      <xdr:rowOff>9525</xdr:rowOff>
    </xdr:to>
    <xdr:sp macro="" textlink="">
      <xdr:nvSpPr>
        <xdr:cNvPr id="30" name="Line 105">
          <a:extLst>
            <a:ext uri="{FF2B5EF4-FFF2-40B4-BE49-F238E27FC236}">
              <a16:creationId xmlns:a16="http://schemas.microsoft.com/office/drawing/2014/main" id="{8F0E0EE9-F088-4A96-9CA1-0C4E41DE4134}"/>
            </a:ext>
          </a:extLst>
        </xdr:cNvPr>
        <xdr:cNvSpPr>
          <a:spLocks noChangeShapeType="1"/>
        </xdr:cNvSpPr>
      </xdr:nvSpPr>
      <xdr:spPr bwMode="auto">
        <a:xfrm flipV="1">
          <a:off x="3238500" y="1943100"/>
          <a:ext cx="0" cy="4667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9</xdr:row>
      <xdr:rowOff>214312</xdr:rowOff>
    </xdr:from>
    <xdr:to>
      <xdr:col>8</xdr:col>
      <xdr:colOff>19050</xdr:colOff>
      <xdr:row>9</xdr:row>
      <xdr:rowOff>214312</xdr:rowOff>
    </xdr:to>
    <xdr:sp macro="" textlink="">
      <xdr:nvSpPr>
        <xdr:cNvPr id="31" name="Line 105">
          <a:extLst>
            <a:ext uri="{FF2B5EF4-FFF2-40B4-BE49-F238E27FC236}">
              <a16:creationId xmlns:a16="http://schemas.microsoft.com/office/drawing/2014/main" id="{A45B6305-B7B7-448B-9CCA-9A88F97474FC}"/>
            </a:ext>
          </a:extLst>
        </xdr:cNvPr>
        <xdr:cNvSpPr>
          <a:spLocks noChangeShapeType="1"/>
        </xdr:cNvSpPr>
      </xdr:nvSpPr>
      <xdr:spPr bwMode="auto">
        <a:xfrm>
          <a:off x="646509" y="2005012"/>
          <a:ext cx="196334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9</xdr:row>
      <xdr:rowOff>219075</xdr:rowOff>
    </xdr:from>
    <xdr:to>
      <xdr:col>8</xdr:col>
      <xdr:colOff>9525</xdr:colOff>
      <xdr:row>12</xdr:row>
      <xdr:rowOff>9525</xdr:rowOff>
    </xdr:to>
    <xdr:sp macro="" textlink="">
      <xdr:nvSpPr>
        <xdr:cNvPr id="32" name="Line 105">
          <a:extLst>
            <a:ext uri="{FF2B5EF4-FFF2-40B4-BE49-F238E27FC236}">
              <a16:creationId xmlns:a16="http://schemas.microsoft.com/office/drawing/2014/main" id="{CD60CF4D-FFC1-48FF-9684-7677A00F3182}"/>
            </a:ext>
          </a:extLst>
        </xdr:cNvPr>
        <xdr:cNvSpPr>
          <a:spLocks noChangeShapeType="1"/>
        </xdr:cNvSpPr>
      </xdr:nvSpPr>
      <xdr:spPr bwMode="auto">
        <a:xfrm flipV="1">
          <a:off x="2600325" y="2000250"/>
          <a:ext cx="0" cy="40957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10</xdr:row>
      <xdr:rowOff>14287</xdr:rowOff>
    </xdr:from>
    <xdr:to>
      <xdr:col>6</xdr:col>
      <xdr:colOff>0</xdr:colOff>
      <xdr:row>10</xdr:row>
      <xdr:rowOff>14287</xdr:rowOff>
    </xdr:to>
    <xdr:sp macro="" textlink="">
      <xdr:nvSpPr>
        <xdr:cNvPr id="33" name="Line 105">
          <a:extLst>
            <a:ext uri="{FF2B5EF4-FFF2-40B4-BE49-F238E27FC236}">
              <a16:creationId xmlns:a16="http://schemas.microsoft.com/office/drawing/2014/main" id="{2F0970CD-77E2-4AE4-840A-8F0499D434B3}"/>
            </a:ext>
          </a:extLst>
        </xdr:cNvPr>
        <xdr:cNvSpPr>
          <a:spLocks noChangeShapeType="1"/>
        </xdr:cNvSpPr>
      </xdr:nvSpPr>
      <xdr:spPr bwMode="auto">
        <a:xfrm>
          <a:off x="646509" y="2014537"/>
          <a:ext cx="12965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19049</xdr:rowOff>
    </xdr:from>
    <xdr:to>
      <xdr:col>6</xdr:col>
      <xdr:colOff>0</xdr:colOff>
      <xdr:row>12</xdr:row>
      <xdr:rowOff>9524</xdr:rowOff>
    </xdr:to>
    <xdr:sp macro="" textlink="">
      <xdr:nvSpPr>
        <xdr:cNvPr id="34" name="Line 105">
          <a:extLst>
            <a:ext uri="{FF2B5EF4-FFF2-40B4-BE49-F238E27FC236}">
              <a16:creationId xmlns:a16="http://schemas.microsoft.com/office/drawing/2014/main" id="{0FFED74E-70FB-4831-8C3C-E160A630D273}"/>
            </a:ext>
          </a:extLst>
        </xdr:cNvPr>
        <xdr:cNvSpPr>
          <a:spLocks noChangeShapeType="1"/>
        </xdr:cNvSpPr>
      </xdr:nvSpPr>
      <xdr:spPr bwMode="auto">
        <a:xfrm flipV="1">
          <a:off x="1943100" y="2019299"/>
          <a:ext cx="0" cy="3905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10</xdr:row>
      <xdr:rowOff>80962</xdr:rowOff>
    </xdr:from>
    <xdr:to>
      <xdr:col>4</xdr:col>
      <xdr:colOff>9525</xdr:colOff>
      <xdr:row>10</xdr:row>
      <xdr:rowOff>80962</xdr:rowOff>
    </xdr:to>
    <xdr:sp macro="" textlink="">
      <xdr:nvSpPr>
        <xdr:cNvPr id="35" name="Line 105">
          <a:extLst>
            <a:ext uri="{FF2B5EF4-FFF2-40B4-BE49-F238E27FC236}">
              <a16:creationId xmlns:a16="http://schemas.microsoft.com/office/drawing/2014/main" id="{01B7FA0E-F528-443E-A942-172039933BE0}"/>
            </a:ext>
          </a:extLst>
        </xdr:cNvPr>
        <xdr:cNvSpPr>
          <a:spLocks noChangeShapeType="1"/>
        </xdr:cNvSpPr>
      </xdr:nvSpPr>
      <xdr:spPr bwMode="auto">
        <a:xfrm>
          <a:off x="646509" y="2081212"/>
          <a:ext cx="658416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76199</xdr:rowOff>
    </xdr:from>
    <xdr:to>
      <xdr:col>4</xdr:col>
      <xdr:colOff>0</xdr:colOff>
      <xdr:row>12</xdr:row>
      <xdr:rowOff>9523</xdr:rowOff>
    </xdr:to>
    <xdr:sp macro="" textlink="">
      <xdr:nvSpPr>
        <xdr:cNvPr id="36" name="Line 105">
          <a:extLst>
            <a:ext uri="{FF2B5EF4-FFF2-40B4-BE49-F238E27FC236}">
              <a16:creationId xmlns:a16="http://schemas.microsoft.com/office/drawing/2014/main" id="{46D095C1-7276-4D56-8059-63B295EA0E98}"/>
            </a:ext>
          </a:extLst>
        </xdr:cNvPr>
        <xdr:cNvSpPr>
          <a:spLocks noChangeShapeType="1"/>
        </xdr:cNvSpPr>
      </xdr:nvSpPr>
      <xdr:spPr bwMode="auto">
        <a:xfrm flipV="1">
          <a:off x="1295400" y="2076449"/>
          <a:ext cx="0" cy="333374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161924</xdr:rowOff>
    </xdr:from>
    <xdr:to>
      <xdr:col>16</xdr:col>
      <xdr:colOff>0</xdr:colOff>
      <xdr:row>12</xdr:row>
      <xdr:rowOff>19049</xdr:rowOff>
    </xdr:to>
    <xdr:sp macro="" textlink="">
      <xdr:nvSpPr>
        <xdr:cNvPr id="37" name="Line 105">
          <a:extLst>
            <a:ext uri="{FF2B5EF4-FFF2-40B4-BE49-F238E27FC236}">
              <a16:creationId xmlns:a16="http://schemas.microsoft.com/office/drawing/2014/main" id="{D83627DF-A10F-4879-A44E-5E363732CF56}"/>
            </a:ext>
          </a:extLst>
        </xdr:cNvPr>
        <xdr:cNvSpPr>
          <a:spLocks noChangeShapeType="1"/>
        </xdr:cNvSpPr>
      </xdr:nvSpPr>
      <xdr:spPr bwMode="auto">
        <a:xfrm flipV="1">
          <a:off x="5181600" y="1762124"/>
          <a:ext cx="0" cy="6572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322659</xdr:colOff>
      <xdr:row>8</xdr:row>
      <xdr:rowOff>157162</xdr:rowOff>
    </xdr:from>
    <xdr:to>
      <xdr:col>16</xdr:col>
      <xdr:colOff>0</xdr:colOff>
      <xdr:row>8</xdr:row>
      <xdr:rowOff>157162</xdr:rowOff>
    </xdr:to>
    <xdr:sp macro="" textlink="">
      <xdr:nvSpPr>
        <xdr:cNvPr id="38" name="Line 105">
          <a:extLst>
            <a:ext uri="{FF2B5EF4-FFF2-40B4-BE49-F238E27FC236}">
              <a16:creationId xmlns:a16="http://schemas.microsoft.com/office/drawing/2014/main" id="{66A3804E-B3A8-43A6-ACA9-DA6C6795BE35}"/>
            </a:ext>
          </a:extLst>
        </xdr:cNvPr>
        <xdr:cNvSpPr>
          <a:spLocks noChangeShapeType="1"/>
        </xdr:cNvSpPr>
      </xdr:nvSpPr>
      <xdr:spPr bwMode="auto">
        <a:xfrm>
          <a:off x="646509" y="1757362"/>
          <a:ext cx="45350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</xdr:row>
      <xdr:rowOff>114299</xdr:rowOff>
    </xdr:from>
    <xdr:to>
      <xdr:col>18</xdr:col>
      <xdr:colOff>0</xdr:colOff>
      <xdr:row>12</xdr:row>
      <xdr:rowOff>19048</xdr:rowOff>
    </xdr:to>
    <xdr:sp macro="" textlink="">
      <xdr:nvSpPr>
        <xdr:cNvPr id="39" name="Line 105">
          <a:extLst>
            <a:ext uri="{FF2B5EF4-FFF2-40B4-BE49-F238E27FC236}">
              <a16:creationId xmlns:a16="http://schemas.microsoft.com/office/drawing/2014/main" id="{73EBAE39-436E-47EF-9BF9-55D50879B96D}"/>
            </a:ext>
          </a:extLst>
        </xdr:cNvPr>
        <xdr:cNvSpPr>
          <a:spLocks noChangeShapeType="1"/>
        </xdr:cNvSpPr>
      </xdr:nvSpPr>
      <xdr:spPr bwMode="auto">
        <a:xfrm flipV="1">
          <a:off x="5829300" y="1714499"/>
          <a:ext cx="0" cy="704849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322659</xdr:colOff>
      <xdr:row>8</xdr:row>
      <xdr:rowOff>109537</xdr:rowOff>
    </xdr:from>
    <xdr:to>
      <xdr:col>18</xdr:col>
      <xdr:colOff>0</xdr:colOff>
      <xdr:row>8</xdr:row>
      <xdr:rowOff>109537</xdr:rowOff>
    </xdr:to>
    <xdr:sp macro="" textlink="">
      <xdr:nvSpPr>
        <xdr:cNvPr id="40" name="Line 105">
          <a:extLst>
            <a:ext uri="{FF2B5EF4-FFF2-40B4-BE49-F238E27FC236}">
              <a16:creationId xmlns:a16="http://schemas.microsoft.com/office/drawing/2014/main" id="{852656ED-1870-4BB0-996E-3551014409E8}"/>
            </a:ext>
          </a:extLst>
        </xdr:cNvPr>
        <xdr:cNvSpPr>
          <a:spLocks noChangeShapeType="1"/>
        </xdr:cNvSpPr>
      </xdr:nvSpPr>
      <xdr:spPr bwMode="auto">
        <a:xfrm>
          <a:off x="646509" y="1709737"/>
          <a:ext cx="51827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190500</xdr:colOff>
      <xdr:row>5</xdr:row>
      <xdr:rowOff>171450</xdr:rowOff>
    </xdr:from>
    <xdr:ext cx="292388" cy="242374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1F1595E-1A57-45C5-AD67-8C1B4AD1C3B2}"/>
            </a:ext>
          </a:extLst>
        </xdr:cNvPr>
        <xdr:cNvSpPr txBox="1"/>
      </xdr:nvSpPr>
      <xdr:spPr>
        <a:xfrm>
          <a:off x="5048250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16</xdr:col>
      <xdr:colOff>19050</xdr:colOff>
      <xdr:row>5</xdr:row>
      <xdr:rowOff>0</xdr:rowOff>
    </xdr:from>
    <xdr:to>
      <xdr:col>16</xdr:col>
      <xdr:colOff>19050</xdr:colOff>
      <xdr:row>5</xdr:row>
      <xdr:rowOff>161925</xdr:rowOff>
    </xdr:to>
    <xdr:sp macro="" textlink="">
      <xdr:nvSpPr>
        <xdr:cNvPr id="42" name="Line 105">
          <a:extLst>
            <a:ext uri="{FF2B5EF4-FFF2-40B4-BE49-F238E27FC236}">
              <a16:creationId xmlns:a16="http://schemas.microsoft.com/office/drawing/2014/main" id="{8D7D8E14-F7D2-4BD5-B5AA-5D23FC46E7E4}"/>
            </a:ext>
          </a:extLst>
        </xdr:cNvPr>
        <xdr:cNvSpPr>
          <a:spLocks noChangeShapeType="1"/>
        </xdr:cNvSpPr>
      </xdr:nvSpPr>
      <xdr:spPr bwMode="auto">
        <a:xfrm>
          <a:off x="5200650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190500</xdr:colOff>
      <xdr:row>3</xdr:row>
      <xdr:rowOff>9525</xdr:rowOff>
    </xdr:from>
    <xdr:ext cx="292388" cy="242374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C9925E5-973F-4EAB-8621-A19F6D532879}"/>
            </a:ext>
          </a:extLst>
        </xdr:cNvPr>
        <xdr:cNvSpPr txBox="1"/>
      </xdr:nvSpPr>
      <xdr:spPr>
        <a:xfrm>
          <a:off x="569595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18</xdr:col>
      <xdr:colOff>9525</xdr:colOff>
      <xdr:row>4</xdr:row>
      <xdr:rowOff>47625</xdr:rowOff>
    </xdr:from>
    <xdr:to>
      <xdr:col>18</xdr:col>
      <xdr:colOff>9525</xdr:colOff>
      <xdr:row>5</xdr:row>
      <xdr:rowOff>0</xdr:rowOff>
    </xdr:to>
    <xdr:sp macro="" textlink="">
      <xdr:nvSpPr>
        <xdr:cNvPr id="44" name="Line 105">
          <a:extLst>
            <a:ext uri="{FF2B5EF4-FFF2-40B4-BE49-F238E27FC236}">
              <a16:creationId xmlns:a16="http://schemas.microsoft.com/office/drawing/2014/main" id="{D8F2145A-DC76-408E-8E45-91F64FFAB4F7}"/>
            </a:ext>
          </a:extLst>
        </xdr:cNvPr>
        <xdr:cNvSpPr>
          <a:spLocks noChangeShapeType="1"/>
        </xdr:cNvSpPr>
      </xdr:nvSpPr>
      <xdr:spPr bwMode="auto">
        <a:xfrm>
          <a:off x="5838825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209550</xdr:colOff>
      <xdr:row>5</xdr:row>
      <xdr:rowOff>0</xdr:rowOff>
    </xdr:from>
    <xdr:ext cx="256545" cy="23320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544B9F2-7572-45DD-9075-C3670FED211F}"/>
            </a:ext>
          </a:extLst>
        </xdr:cNvPr>
        <xdr:cNvSpPr txBox="1"/>
      </xdr:nvSpPr>
      <xdr:spPr>
        <a:xfrm>
          <a:off x="1828800" y="1000125"/>
          <a:ext cx="256545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H</a:t>
          </a:r>
        </a:p>
      </xdr:txBody>
    </xdr:sp>
    <xdr:clientData/>
  </xdr:oneCellAnchor>
  <xdr:oneCellAnchor>
    <xdr:from>
      <xdr:col>3</xdr:col>
      <xdr:colOff>200025</xdr:colOff>
      <xdr:row>4</xdr:row>
      <xdr:rowOff>0</xdr:rowOff>
    </xdr:from>
    <xdr:ext cx="213776" cy="23320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6A56645-2C3C-4DE7-BC97-051570968A25}"/>
            </a:ext>
          </a:extLst>
        </xdr:cNvPr>
        <xdr:cNvSpPr txBox="1"/>
      </xdr:nvSpPr>
      <xdr:spPr>
        <a:xfrm>
          <a:off x="1171575" y="800100"/>
          <a:ext cx="213776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I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38100</xdr:rowOff>
    </xdr:from>
    <xdr:to>
      <xdr:col>14</xdr:col>
      <xdr:colOff>276225</xdr:colOff>
      <xdr:row>11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286125" y="2447925"/>
          <a:ext cx="1123950" cy="1619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2</xdr:row>
      <xdr:rowOff>28575</xdr:rowOff>
    </xdr:from>
    <xdr:to>
      <xdr:col>15</xdr:col>
      <xdr:colOff>19050</xdr:colOff>
      <xdr:row>2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42975" y="466725"/>
          <a:ext cx="3505200" cy="171450"/>
        </a:xfrm>
        <a:prstGeom prst="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8</xdr:row>
      <xdr:rowOff>28575</xdr:rowOff>
    </xdr:from>
    <xdr:to>
      <xdr:col>2</xdr:col>
      <xdr:colOff>285750</xdr:colOff>
      <xdr:row>10</xdr:row>
      <xdr:rowOff>209550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09600" y="1781175"/>
          <a:ext cx="266700" cy="619125"/>
        </a:xfrm>
        <a:prstGeom prst="ellipse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2</xdr:row>
      <xdr:rowOff>200025</xdr:rowOff>
    </xdr:from>
    <xdr:to>
      <xdr:col>3</xdr:col>
      <xdr:colOff>219075</xdr:colOff>
      <xdr:row>8</xdr:row>
      <xdr:rowOff>28575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endCxn id="4" idx="0"/>
        </xdr:cNvCxnSpPr>
      </xdr:nvCxnSpPr>
      <xdr:spPr>
        <a:xfrm flipH="1">
          <a:off x="742950" y="638175"/>
          <a:ext cx="361950" cy="114300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6</xdr:row>
      <xdr:rowOff>0</xdr:rowOff>
    </xdr:from>
    <xdr:to>
      <xdr:col>6</xdr:col>
      <xdr:colOff>133350</xdr:colOff>
      <xdr:row>7</xdr:row>
      <xdr:rowOff>200025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905000" y="1314450"/>
          <a:ext cx="0" cy="419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</xdr:row>
      <xdr:rowOff>28574</xdr:rowOff>
    </xdr:from>
    <xdr:to>
      <xdr:col>15</xdr:col>
      <xdr:colOff>19050</xdr:colOff>
      <xdr:row>5</xdr:row>
      <xdr:rowOff>190499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942975" y="685799"/>
          <a:ext cx="3505200" cy="6000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171451</xdr:colOff>
      <xdr:row>7</xdr:row>
      <xdr:rowOff>0</xdr:rowOff>
    </xdr:from>
    <xdr:to>
      <xdr:col>9</xdr:col>
      <xdr:colOff>171451</xdr:colOff>
      <xdr:row>7</xdr:row>
      <xdr:rowOff>190500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828926" y="1533525"/>
          <a:ext cx="0" cy="19050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7</xdr:row>
      <xdr:rowOff>0</xdr:rowOff>
    </xdr:from>
    <xdr:to>
      <xdr:col>11</xdr:col>
      <xdr:colOff>38100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2838450" y="1533525"/>
          <a:ext cx="44767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38100</xdr:colOff>
      <xdr:row>6</xdr:row>
      <xdr:rowOff>104775</xdr:rowOff>
    </xdr:from>
    <xdr:ext cx="530915" cy="24237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286125" y="1419225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部屋数</a:t>
          </a:r>
        </a:p>
      </xdr:txBody>
    </xdr:sp>
    <xdr:clientData/>
  </xdr:oneCellAnchor>
  <xdr:twoCellAnchor>
    <xdr:from>
      <xdr:col>7</xdr:col>
      <xdr:colOff>28575</xdr:colOff>
      <xdr:row>11</xdr:row>
      <xdr:rowOff>119063</xdr:rowOff>
    </xdr:from>
    <xdr:to>
      <xdr:col>11</xdr:col>
      <xdr:colOff>38100</xdr:colOff>
      <xdr:row>11</xdr:row>
      <xdr:rowOff>123825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endCxn id="2" idx="1"/>
        </xdr:cNvCxnSpPr>
      </xdr:nvCxnSpPr>
      <xdr:spPr>
        <a:xfrm flipV="1">
          <a:off x="2095500" y="2528888"/>
          <a:ext cx="1190625" cy="476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11</xdr:row>
      <xdr:rowOff>133350</xdr:rowOff>
    </xdr:from>
    <xdr:to>
      <xdr:col>7</xdr:col>
      <xdr:colOff>19050</xdr:colOff>
      <xdr:row>38</xdr:row>
      <xdr:rowOff>9525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flipH="1">
          <a:off x="228600" y="2543175"/>
          <a:ext cx="1857375" cy="5791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13</xdr:row>
      <xdr:rowOff>28575</xdr:rowOff>
    </xdr:from>
    <xdr:to>
      <xdr:col>22</xdr:col>
      <xdr:colOff>266700</xdr:colOff>
      <xdr:row>13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638800" y="2876550"/>
          <a:ext cx="1123950" cy="1619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57150</xdr:colOff>
      <xdr:row>4</xdr:row>
      <xdr:rowOff>28574</xdr:rowOff>
    </xdr:from>
    <xdr:to>
      <xdr:col>22</xdr:col>
      <xdr:colOff>247650</xdr:colOff>
      <xdr:row>12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257925" y="904874"/>
          <a:ext cx="485775" cy="1905001"/>
        </a:xfrm>
        <a:prstGeom prst="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4</xdr:row>
      <xdr:rowOff>28574</xdr:rowOff>
    </xdr:from>
    <xdr:to>
      <xdr:col>10</xdr:col>
      <xdr:colOff>247650</xdr:colOff>
      <xdr:row>12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714625" y="904874"/>
          <a:ext cx="485775" cy="1905001"/>
        </a:xfrm>
        <a:prstGeom prst="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19050</xdr:colOff>
      <xdr:row>13</xdr:row>
      <xdr:rowOff>109538</xdr:rowOff>
    </xdr:from>
    <xdr:to>
      <xdr:col>19</xdr:col>
      <xdr:colOff>28575</xdr:colOff>
      <xdr:row>14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>
          <a:endCxn id="2" idx="1"/>
        </xdr:cNvCxnSpPr>
      </xdr:nvCxnSpPr>
      <xdr:spPr>
        <a:xfrm flipV="1">
          <a:off x="5334000" y="2957513"/>
          <a:ext cx="304800" cy="157162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295274</xdr:colOff>
      <xdr:row>12</xdr:row>
      <xdr:rowOff>190500</xdr:rowOff>
    </xdr:from>
    <xdr:to>
      <xdr:col>10</xdr:col>
      <xdr:colOff>9525</xdr:colOff>
      <xdr:row>14</xdr:row>
      <xdr:rowOff>57150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2952749" y="2819400"/>
          <a:ext cx="9526" cy="30480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9524</xdr:colOff>
      <xdr:row>14</xdr:row>
      <xdr:rowOff>47625</xdr:rowOff>
    </xdr:from>
    <xdr:to>
      <xdr:col>18</xdr:col>
      <xdr:colOff>28575</xdr:colOff>
      <xdr:row>14</xdr:row>
      <xdr:rowOff>47625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962274" y="3114675"/>
          <a:ext cx="2381251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228599</xdr:colOff>
      <xdr:row>7</xdr:row>
      <xdr:rowOff>200025</xdr:rowOff>
    </xdr:from>
    <xdr:to>
      <xdr:col>24</xdr:col>
      <xdr:colOff>133350</xdr:colOff>
      <xdr:row>7</xdr:row>
      <xdr:rowOff>200025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6724649" y="1733550"/>
          <a:ext cx="495301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123824</xdr:colOff>
      <xdr:row>7</xdr:row>
      <xdr:rowOff>209550</xdr:rowOff>
    </xdr:from>
    <xdr:to>
      <xdr:col>24</xdr:col>
      <xdr:colOff>123825</xdr:colOff>
      <xdr:row>13</xdr:row>
      <xdr:rowOff>95250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7210424" y="1743075"/>
          <a:ext cx="1" cy="120015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266700</xdr:colOff>
      <xdr:row>13</xdr:row>
      <xdr:rowOff>95250</xdr:rowOff>
    </xdr:from>
    <xdr:to>
      <xdr:col>24</xdr:col>
      <xdr:colOff>133350</xdr:colOff>
      <xdr:row>13</xdr:row>
      <xdr:rowOff>100013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>
          <a:off x="6762750" y="2943225"/>
          <a:ext cx="457200" cy="4763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13</xdr:row>
      <xdr:rowOff>195262</xdr:rowOff>
    </xdr:from>
    <xdr:to>
      <xdr:col>20</xdr:col>
      <xdr:colOff>285751</xdr:colOff>
      <xdr:row>22</xdr:row>
      <xdr:rowOff>47625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H="1">
          <a:off x="3771900" y="3043237"/>
          <a:ext cx="2419351" cy="182403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322658</xdr:colOff>
      <xdr:row>5</xdr:row>
      <xdr:rowOff>4762</xdr:rowOff>
    </xdr:from>
    <xdr:to>
      <xdr:col>19</xdr:col>
      <xdr:colOff>190500</xdr:colOff>
      <xdr:row>5</xdr:row>
      <xdr:rowOff>4762</xdr:rowOff>
    </xdr:to>
    <xdr:sp macro="" textlink="">
      <xdr:nvSpPr>
        <xdr:cNvPr id="2" name="Line 10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646508" y="1004887"/>
          <a:ext cx="569714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341710</xdr:colOff>
      <xdr:row>3</xdr:row>
      <xdr:rowOff>14286</xdr:rowOff>
    </xdr:from>
    <xdr:to>
      <xdr:col>1</xdr:col>
      <xdr:colOff>352426</xdr:colOff>
      <xdr:row>6</xdr:row>
      <xdr:rowOff>133350</xdr:rowOff>
    </xdr:to>
    <xdr:sp macro="" textlink="">
      <xdr:nvSpPr>
        <xdr:cNvPr id="3" name="Line 10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646510" y="614361"/>
          <a:ext cx="1191" cy="719139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171450</xdr:colOff>
      <xdr:row>3</xdr:row>
      <xdr:rowOff>9525</xdr:rowOff>
    </xdr:from>
    <xdr:ext cx="292388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79070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6</xdr:col>
      <xdr:colOff>0</xdr:colOff>
      <xdr:row>4</xdr:row>
      <xdr:rowOff>47625</xdr:rowOff>
    </xdr:from>
    <xdr:to>
      <xdr:col>6</xdr:col>
      <xdr:colOff>0</xdr:colOff>
      <xdr:row>4</xdr:row>
      <xdr:rowOff>247650</xdr:rowOff>
    </xdr:to>
    <xdr:sp macro="" textlink="">
      <xdr:nvSpPr>
        <xdr:cNvPr id="5" name="Line 10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1943100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190500</xdr:colOff>
      <xdr:row>3</xdr:row>
      <xdr:rowOff>9525</xdr:rowOff>
    </xdr:from>
    <xdr:ext cx="29238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10515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10</xdr:col>
      <xdr:colOff>9525</xdr:colOff>
      <xdr:row>4</xdr:row>
      <xdr:rowOff>47625</xdr:rowOff>
    </xdr:from>
    <xdr:to>
      <xdr:col>10</xdr:col>
      <xdr:colOff>9525</xdr:colOff>
      <xdr:row>4</xdr:row>
      <xdr:rowOff>247650</xdr:rowOff>
    </xdr:to>
    <xdr:sp macro="" textlink="">
      <xdr:nvSpPr>
        <xdr:cNvPr id="7" name="Line 10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3248025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190500</xdr:colOff>
      <xdr:row>3</xdr:row>
      <xdr:rowOff>9525</xdr:rowOff>
    </xdr:from>
    <xdr:ext cx="292388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440055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14</xdr:col>
      <xdr:colOff>9525</xdr:colOff>
      <xdr:row>4</xdr:row>
      <xdr:rowOff>47625</xdr:rowOff>
    </xdr:from>
    <xdr:to>
      <xdr:col>14</xdr:col>
      <xdr:colOff>9525</xdr:colOff>
      <xdr:row>4</xdr:row>
      <xdr:rowOff>247650</xdr:rowOff>
    </xdr:to>
    <xdr:sp macro="" textlink="">
      <xdr:nvSpPr>
        <xdr:cNvPr id="9" name="Line 10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4543425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200025</xdr:colOff>
      <xdr:row>5</xdr:row>
      <xdr:rowOff>171450</xdr:rowOff>
    </xdr:from>
    <xdr:ext cx="292388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66975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8</xdr:col>
      <xdr:colOff>9525</xdr:colOff>
      <xdr:row>4</xdr:row>
      <xdr:rowOff>228600</xdr:rowOff>
    </xdr:from>
    <xdr:to>
      <xdr:col>8</xdr:col>
      <xdr:colOff>9525</xdr:colOff>
      <xdr:row>5</xdr:row>
      <xdr:rowOff>161925</xdr:rowOff>
    </xdr:to>
    <xdr:sp macro="" textlink="">
      <xdr:nvSpPr>
        <xdr:cNvPr id="11" name="Line 10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>
          <a:off x="2600325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171450</xdr:colOff>
      <xdr:row>5</xdr:row>
      <xdr:rowOff>171450</xdr:rowOff>
    </xdr:from>
    <xdr:ext cx="292388" cy="24237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3733800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11</xdr:col>
      <xdr:colOff>323850</xdr:colOff>
      <xdr:row>4</xdr:row>
      <xdr:rowOff>228600</xdr:rowOff>
    </xdr:from>
    <xdr:to>
      <xdr:col>11</xdr:col>
      <xdr:colOff>323850</xdr:colOff>
      <xdr:row>5</xdr:row>
      <xdr:rowOff>161925</xdr:rowOff>
    </xdr:to>
    <xdr:sp macro="" textlink="">
      <xdr:nvSpPr>
        <xdr:cNvPr id="13" name="Line 10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>
          <a:off x="3886200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190500</xdr:colOff>
      <xdr:row>5</xdr:row>
      <xdr:rowOff>171450</xdr:rowOff>
    </xdr:from>
    <xdr:ext cx="292388" cy="24237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162050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4</xdr:col>
      <xdr:colOff>0</xdr:colOff>
      <xdr:row>4</xdr:row>
      <xdr:rowOff>228600</xdr:rowOff>
    </xdr:from>
    <xdr:to>
      <xdr:col>4</xdr:col>
      <xdr:colOff>0</xdr:colOff>
      <xdr:row>5</xdr:row>
      <xdr:rowOff>161925</xdr:rowOff>
    </xdr:to>
    <xdr:sp macro="" textlink="">
      <xdr:nvSpPr>
        <xdr:cNvPr id="15" name="Line 105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ShapeType="1"/>
        </xdr:cNvSpPr>
      </xdr:nvSpPr>
      <xdr:spPr bwMode="auto">
        <a:xfrm>
          <a:off x="1295400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190500</xdr:colOff>
      <xdr:row>4</xdr:row>
      <xdr:rowOff>47625</xdr:rowOff>
    </xdr:from>
    <xdr:to>
      <xdr:col>19</xdr:col>
      <xdr:colOff>190500</xdr:colOff>
      <xdr:row>5</xdr:row>
      <xdr:rowOff>0</xdr:rowOff>
    </xdr:to>
    <xdr:sp macro="" textlink="">
      <xdr:nvSpPr>
        <xdr:cNvPr id="16" name="Line 10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ShapeType="1"/>
        </xdr:cNvSpPr>
      </xdr:nvSpPr>
      <xdr:spPr bwMode="auto">
        <a:xfrm>
          <a:off x="6343650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47625</xdr:colOff>
      <xdr:row>5</xdr:row>
      <xdr:rowOff>0</xdr:rowOff>
    </xdr:from>
    <xdr:ext cx="251479" cy="23320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6200775" y="1000125"/>
          <a:ext cx="251479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A</a:t>
          </a:r>
          <a:endParaRPr kumimoji="1" lang="ja-JP" altLang="en-US" sz="900"/>
        </a:p>
      </xdr:txBody>
    </xdr:sp>
    <xdr:clientData/>
  </xdr:oneCellAnchor>
  <xdr:oneCellAnchor>
    <xdr:from>
      <xdr:col>17</xdr:col>
      <xdr:colOff>219075</xdr:colOff>
      <xdr:row>5</xdr:row>
      <xdr:rowOff>0</xdr:rowOff>
    </xdr:from>
    <xdr:ext cx="247440" cy="23320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5724525" y="1000125"/>
          <a:ext cx="247440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B</a:t>
          </a:r>
          <a:endParaRPr kumimoji="1" lang="ja-JP" altLang="en-US" sz="900"/>
        </a:p>
      </xdr:txBody>
    </xdr:sp>
    <xdr:clientData/>
  </xdr:oneCellAnchor>
  <xdr:oneCellAnchor>
    <xdr:from>
      <xdr:col>15</xdr:col>
      <xdr:colOff>190500</xdr:colOff>
      <xdr:row>4</xdr:row>
      <xdr:rowOff>9525</xdr:rowOff>
    </xdr:from>
    <xdr:ext cx="246221" cy="23320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5048250" y="809625"/>
          <a:ext cx="246221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C</a:t>
          </a:r>
          <a:endParaRPr kumimoji="1" lang="ja-JP" altLang="en-US" sz="900"/>
        </a:p>
      </xdr:txBody>
    </xdr:sp>
    <xdr:clientData/>
  </xdr:oneCellAnchor>
  <xdr:oneCellAnchor>
    <xdr:from>
      <xdr:col>13</xdr:col>
      <xdr:colOff>209550</xdr:colOff>
      <xdr:row>5</xdr:row>
      <xdr:rowOff>0</xdr:rowOff>
    </xdr:from>
    <xdr:ext cx="255647" cy="23320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4419600" y="1000125"/>
          <a:ext cx="255647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D</a:t>
          </a:r>
          <a:endParaRPr kumimoji="1" lang="ja-JP" altLang="en-US" sz="900"/>
        </a:p>
      </xdr:txBody>
    </xdr:sp>
    <xdr:clientData/>
  </xdr:oneCellAnchor>
  <xdr:oneCellAnchor>
    <xdr:from>
      <xdr:col>11</xdr:col>
      <xdr:colOff>200025</xdr:colOff>
      <xdr:row>4</xdr:row>
      <xdr:rowOff>0</xdr:rowOff>
    </xdr:from>
    <xdr:ext cx="241028" cy="2332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3762375" y="800100"/>
          <a:ext cx="241028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E</a:t>
          </a:r>
        </a:p>
      </xdr:txBody>
    </xdr:sp>
    <xdr:clientData/>
  </xdr:oneCellAnchor>
  <xdr:oneCellAnchor>
    <xdr:from>
      <xdr:col>9</xdr:col>
      <xdr:colOff>228600</xdr:colOff>
      <xdr:row>5</xdr:row>
      <xdr:rowOff>0</xdr:rowOff>
    </xdr:from>
    <xdr:ext cx="237694" cy="23320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3143250" y="1000125"/>
          <a:ext cx="237694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F</a:t>
          </a:r>
        </a:p>
      </xdr:txBody>
    </xdr:sp>
    <xdr:clientData/>
  </xdr:oneCellAnchor>
  <xdr:oneCellAnchor>
    <xdr:from>
      <xdr:col>7</xdr:col>
      <xdr:colOff>190500</xdr:colOff>
      <xdr:row>4</xdr:row>
      <xdr:rowOff>0</xdr:rowOff>
    </xdr:from>
    <xdr:ext cx="257506" cy="23320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57450" y="800100"/>
          <a:ext cx="257506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G</a:t>
          </a:r>
        </a:p>
      </xdr:txBody>
    </xdr:sp>
    <xdr:clientData/>
  </xdr:oneCellAnchor>
  <xdr:oneCellAnchor>
    <xdr:from>
      <xdr:col>1</xdr:col>
      <xdr:colOff>57150</xdr:colOff>
      <xdr:row>4</xdr:row>
      <xdr:rowOff>76200</xdr:rowOff>
    </xdr:from>
    <xdr:ext cx="221471" cy="23320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381000" y="876300"/>
          <a:ext cx="221471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J</a:t>
          </a:r>
        </a:p>
      </xdr:txBody>
    </xdr:sp>
    <xdr:clientData/>
  </xdr:oneCellAnchor>
  <xdr:twoCellAnchor>
    <xdr:from>
      <xdr:col>1</xdr:col>
      <xdr:colOff>341709</xdr:colOff>
      <xdr:row>9</xdr:row>
      <xdr:rowOff>14287</xdr:rowOff>
    </xdr:from>
    <xdr:to>
      <xdr:col>14</xdr:col>
      <xdr:colOff>9526</xdr:colOff>
      <xdr:row>9</xdr:row>
      <xdr:rowOff>14287</xdr:rowOff>
    </xdr:to>
    <xdr:sp macro="" textlink="">
      <xdr:nvSpPr>
        <xdr:cNvPr id="25" name="Line 10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>
          <a:off x="646509" y="1814512"/>
          <a:ext cx="3896917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9</xdr:row>
      <xdr:rowOff>0</xdr:rowOff>
    </xdr:from>
    <xdr:to>
      <xdr:col>14</xdr:col>
      <xdr:colOff>9525</xdr:colOff>
      <xdr:row>12</xdr:row>
      <xdr:rowOff>19050</xdr:rowOff>
    </xdr:to>
    <xdr:sp macro="" textlink="">
      <xdr:nvSpPr>
        <xdr:cNvPr id="26" name="Line 10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ShapeType="1"/>
        </xdr:cNvSpPr>
      </xdr:nvSpPr>
      <xdr:spPr bwMode="auto">
        <a:xfrm flipV="1">
          <a:off x="4543425" y="1800225"/>
          <a:ext cx="0" cy="6191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9</xdr:row>
      <xdr:rowOff>80962</xdr:rowOff>
    </xdr:from>
    <xdr:to>
      <xdr:col>12</xdr:col>
      <xdr:colOff>19050</xdr:colOff>
      <xdr:row>9</xdr:row>
      <xdr:rowOff>80962</xdr:rowOff>
    </xdr:to>
    <xdr:sp macro="" textlink="">
      <xdr:nvSpPr>
        <xdr:cNvPr id="27" name="Line 105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ShapeType="1"/>
        </xdr:cNvSpPr>
      </xdr:nvSpPr>
      <xdr:spPr bwMode="auto">
        <a:xfrm>
          <a:off x="646509" y="1881187"/>
          <a:ext cx="325874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76200</xdr:rowOff>
    </xdr:from>
    <xdr:to>
      <xdr:col>12</xdr:col>
      <xdr:colOff>9525</xdr:colOff>
      <xdr:row>12</xdr:row>
      <xdr:rowOff>19050</xdr:rowOff>
    </xdr:to>
    <xdr:sp macro="" textlink="">
      <xdr:nvSpPr>
        <xdr:cNvPr id="28" name="Line 105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ShapeType="1"/>
        </xdr:cNvSpPr>
      </xdr:nvSpPr>
      <xdr:spPr bwMode="auto">
        <a:xfrm flipV="1">
          <a:off x="3895725" y="1876425"/>
          <a:ext cx="0" cy="5429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9</xdr:row>
      <xdr:rowOff>147637</xdr:rowOff>
    </xdr:from>
    <xdr:to>
      <xdr:col>10</xdr:col>
      <xdr:colOff>0</xdr:colOff>
      <xdr:row>9</xdr:row>
      <xdr:rowOff>147637</xdr:rowOff>
    </xdr:to>
    <xdr:sp macro="" textlink="">
      <xdr:nvSpPr>
        <xdr:cNvPr id="29" name="Line 105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ShapeType="1"/>
        </xdr:cNvSpPr>
      </xdr:nvSpPr>
      <xdr:spPr bwMode="auto">
        <a:xfrm>
          <a:off x="646509" y="1947862"/>
          <a:ext cx="25919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142875</xdr:rowOff>
    </xdr:from>
    <xdr:to>
      <xdr:col>10</xdr:col>
      <xdr:colOff>0</xdr:colOff>
      <xdr:row>12</xdr:row>
      <xdr:rowOff>9525</xdr:rowOff>
    </xdr:to>
    <xdr:sp macro="" textlink="">
      <xdr:nvSpPr>
        <xdr:cNvPr id="30" name="Line 105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ShapeType="1"/>
        </xdr:cNvSpPr>
      </xdr:nvSpPr>
      <xdr:spPr bwMode="auto">
        <a:xfrm flipV="1">
          <a:off x="3238500" y="1943100"/>
          <a:ext cx="0" cy="4667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9</xdr:row>
      <xdr:rowOff>214312</xdr:rowOff>
    </xdr:from>
    <xdr:to>
      <xdr:col>8</xdr:col>
      <xdr:colOff>19050</xdr:colOff>
      <xdr:row>9</xdr:row>
      <xdr:rowOff>214312</xdr:rowOff>
    </xdr:to>
    <xdr:sp macro="" textlink="">
      <xdr:nvSpPr>
        <xdr:cNvPr id="31" name="Line 105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ShapeType="1"/>
        </xdr:cNvSpPr>
      </xdr:nvSpPr>
      <xdr:spPr bwMode="auto">
        <a:xfrm>
          <a:off x="646509" y="2005012"/>
          <a:ext cx="196334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9</xdr:row>
      <xdr:rowOff>219075</xdr:rowOff>
    </xdr:from>
    <xdr:to>
      <xdr:col>8</xdr:col>
      <xdr:colOff>9525</xdr:colOff>
      <xdr:row>12</xdr:row>
      <xdr:rowOff>9525</xdr:rowOff>
    </xdr:to>
    <xdr:sp macro="" textlink="">
      <xdr:nvSpPr>
        <xdr:cNvPr id="32" name="Line 105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ShapeType="1"/>
        </xdr:cNvSpPr>
      </xdr:nvSpPr>
      <xdr:spPr bwMode="auto">
        <a:xfrm flipV="1">
          <a:off x="2600325" y="2000250"/>
          <a:ext cx="0" cy="40957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10</xdr:row>
      <xdr:rowOff>14287</xdr:rowOff>
    </xdr:from>
    <xdr:to>
      <xdr:col>6</xdr:col>
      <xdr:colOff>0</xdr:colOff>
      <xdr:row>10</xdr:row>
      <xdr:rowOff>14287</xdr:rowOff>
    </xdr:to>
    <xdr:sp macro="" textlink="">
      <xdr:nvSpPr>
        <xdr:cNvPr id="33" name="Line 105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ShapeType="1"/>
        </xdr:cNvSpPr>
      </xdr:nvSpPr>
      <xdr:spPr bwMode="auto">
        <a:xfrm>
          <a:off x="646509" y="2014537"/>
          <a:ext cx="12965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19049</xdr:rowOff>
    </xdr:from>
    <xdr:to>
      <xdr:col>6</xdr:col>
      <xdr:colOff>0</xdr:colOff>
      <xdr:row>12</xdr:row>
      <xdr:rowOff>9524</xdr:rowOff>
    </xdr:to>
    <xdr:sp macro="" textlink="">
      <xdr:nvSpPr>
        <xdr:cNvPr id="34" name="Line 105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ShapeType="1"/>
        </xdr:cNvSpPr>
      </xdr:nvSpPr>
      <xdr:spPr bwMode="auto">
        <a:xfrm flipV="1">
          <a:off x="1943100" y="2019299"/>
          <a:ext cx="0" cy="3905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341709</xdr:colOff>
      <xdr:row>10</xdr:row>
      <xdr:rowOff>80962</xdr:rowOff>
    </xdr:from>
    <xdr:to>
      <xdr:col>4</xdr:col>
      <xdr:colOff>9525</xdr:colOff>
      <xdr:row>10</xdr:row>
      <xdr:rowOff>80962</xdr:rowOff>
    </xdr:to>
    <xdr:sp macro="" textlink="">
      <xdr:nvSpPr>
        <xdr:cNvPr id="35" name="Line 105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ShapeType="1"/>
        </xdr:cNvSpPr>
      </xdr:nvSpPr>
      <xdr:spPr bwMode="auto">
        <a:xfrm>
          <a:off x="646509" y="2081212"/>
          <a:ext cx="658416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76199</xdr:rowOff>
    </xdr:from>
    <xdr:to>
      <xdr:col>4</xdr:col>
      <xdr:colOff>0</xdr:colOff>
      <xdr:row>12</xdr:row>
      <xdr:rowOff>9523</xdr:rowOff>
    </xdr:to>
    <xdr:sp macro="" textlink="">
      <xdr:nvSpPr>
        <xdr:cNvPr id="36" name="Line 10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ShapeType="1"/>
        </xdr:cNvSpPr>
      </xdr:nvSpPr>
      <xdr:spPr bwMode="auto">
        <a:xfrm flipV="1">
          <a:off x="1295400" y="2076449"/>
          <a:ext cx="0" cy="333374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161924</xdr:rowOff>
    </xdr:from>
    <xdr:to>
      <xdr:col>16</xdr:col>
      <xdr:colOff>0</xdr:colOff>
      <xdr:row>12</xdr:row>
      <xdr:rowOff>19049</xdr:rowOff>
    </xdr:to>
    <xdr:sp macro="" textlink="">
      <xdr:nvSpPr>
        <xdr:cNvPr id="37" name="Line 105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ShapeType="1"/>
        </xdr:cNvSpPr>
      </xdr:nvSpPr>
      <xdr:spPr bwMode="auto">
        <a:xfrm flipV="1">
          <a:off x="5181600" y="1762124"/>
          <a:ext cx="0" cy="657225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322659</xdr:colOff>
      <xdr:row>8</xdr:row>
      <xdr:rowOff>157162</xdr:rowOff>
    </xdr:from>
    <xdr:to>
      <xdr:col>16</xdr:col>
      <xdr:colOff>0</xdr:colOff>
      <xdr:row>8</xdr:row>
      <xdr:rowOff>157162</xdr:rowOff>
    </xdr:to>
    <xdr:sp macro="" textlink="">
      <xdr:nvSpPr>
        <xdr:cNvPr id="38" name="Line 105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ShapeType="1"/>
        </xdr:cNvSpPr>
      </xdr:nvSpPr>
      <xdr:spPr bwMode="auto">
        <a:xfrm>
          <a:off x="646509" y="1757362"/>
          <a:ext cx="45350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</xdr:row>
      <xdr:rowOff>114299</xdr:rowOff>
    </xdr:from>
    <xdr:to>
      <xdr:col>18</xdr:col>
      <xdr:colOff>0</xdr:colOff>
      <xdr:row>12</xdr:row>
      <xdr:rowOff>19048</xdr:rowOff>
    </xdr:to>
    <xdr:sp macro="" textlink="">
      <xdr:nvSpPr>
        <xdr:cNvPr id="39" name="Line 105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 flipV="1">
          <a:off x="5829300" y="1714499"/>
          <a:ext cx="0" cy="704849"/>
        </a:xfrm>
        <a:prstGeom prst="line">
          <a:avLst/>
        </a:prstGeom>
        <a:noFill/>
        <a:ln w="28575">
          <a:solidFill>
            <a:srgbClr val="0070C0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322659</xdr:colOff>
      <xdr:row>8</xdr:row>
      <xdr:rowOff>109537</xdr:rowOff>
    </xdr:from>
    <xdr:to>
      <xdr:col>18</xdr:col>
      <xdr:colOff>0</xdr:colOff>
      <xdr:row>8</xdr:row>
      <xdr:rowOff>109537</xdr:rowOff>
    </xdr:to>
    <xdr:sp macro="" textlink="">
      <xdr:nvSpPr>
        <xdr:cNvPr id="40" name="Line 105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ShapeType="1"/>
        </xdr:cNvSpPr>
      </xdr:nvSpPr>
      <xdr:spPr bwMode="auto">
        <a:xfrm>
          <a:off x="646509" y="1709737"/>
          <a:ext cx="5182791" cy="0"/>
        </a:xfrm>
        <a:prstGeom prst="line">
          <a:avLst/>
        </a:prstGeom>
        <a:noFill/>
        <a:ln w="28575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190500</xdr:colOff>
      <xdr:row>5</xdr:row>
      <xdr:rowOff>171450</xdr:rowOff>
    </xdr:from>
    <xdr:ext cx="292388" cy="242374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048250" y="1171575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16</xdr:col>
      <xdr:colOff>19050</xdr:colOff>
      <xdr:row>5</xdr:row>
      <xdr:rowOff>0</xdr:rowOff>
    </xdr:from>
    <xdr:to>
      <xdr:col>16</xdr:col>
      <xdr:colOff>19050</xdr:colOff>
      <xdr:row>5</xdr:row>
      <xdr:rowOff>161925</xdr:rowOff>
    </xdr:to>
    <xdr:sp macro="" textlink="">
      <xdr:nvSpPr>
        <xdr:cNvPr id="42" name="Line 105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ShapeType="1"/>
        </xdr:cNvSpPr>
      </xdr:nvSpPr>
      <xdr:spPr bwMode="auto">
        <a:xfrm>
          <a:off x="5200650" y="1000125"/>
          <a:ext cx="0" cy="1619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190500</xdr:colOff>
      <xdr:row>3</xdr:row>
      <xdr:rowOff>9525</xdr:rowOff>
    </xdr:from>
    <xdr:ext cx="292388" cy="242374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695950" y="609600"/>
          <a:ext cx="292388" cy="242374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Ｍ</a:t>
          </a:r>
        </a:p>
      </xdr:txBody>
    </xdr:sp>
    <xdr:clientData/>
  </xdr:oneCellAnchor>
  <xdr:twoCellAnchor>
    <xdr:from>
      <xdr:col>18</xdr:col>
      <xdr:colOff>9525</xdr:colOff>
      <xdr:row>4</xdr:row>
      <xdr:rowOff>47625</xdr:rowOff>
    </xdr:from>
    <xdr:to>
      <xdr:col>18</xdr:col>
      <xdr:colOff>9525</xdr:colOff>
      <xdr:row>5</xdr:row>
      <xdr:rowOff>0</xdr:rowOff>
    </xdr:to>
    <xdr:sp macro="" textlink="">
      <xdr:nvSpPr>
        <xdr:cNvPr id="44" name="Line 105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ShapeType="1"/>
        </xdr:cNvSpPr>
      </xdr:nvSpPr>
      <xdr:spPr bwMode="auto">
        <a:xfrm>
          <a:off x="5838825" y="847725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209550</xdr:colOff>
      <xdr:row>5</xdr:row>
      <xdr:rowOff>0</xdr:rowOff>
    </xdr:from>
    <xdr:ext cx="256545" cy="23320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1828800" y="1000125"/>
          <a:ext cx="256545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H</a:t>
          </a:r>
        </a:p>
      </xdr:txBody>
    </xdr:sp>
    <xdr:clientData/>
  </xdr:oneCellAnchor>
  <xdr:oneCellAnchor>
    <xdr:from>
      <xdr:col>3</xdr:col>
      <xdr:colOff>200025</xdr:colOff>
      <xdr:row>4</xdr:row>
      <xdr:rowOff>0</xdr:rowOff>
    </xdr:from>
    <xdr:ext cx="213776" cy="23320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1171575" y="800100"/>
          <a:ext cx="213776" cy="233205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I</a:t>
          </a:r>
        </a:p>
      </xdr:txBody>
    </xdr:sp>
    <xdr:clientData/>
  </xdr:oneCellAnchor>
  <xdr:twoCellAnchor>
    <xdr:from>
      <xdr:col>2</xdr:col>
      <xdr:colOff>19050</xdr:colOff>
      <xdr:row>27</xdr:row>
      <xdr:rowOff>28576</xdr:rowOff>
    </xdr:from>
    <xdr:to>
      <xdr:col>18</xdr:col>
      <xdr:colOff>0</xdr:colOff>
      <xdr:row>27</xdr:row>
      <xdr:rowOff>180976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609600" y="5429251"/>
          <a:ext cx="4705350" cy="1524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</xdr:colOff>
      <xdr:row>35</xdr:row>
      <xdr:rowOff>28576</xdr:rowOff>
    </xdr:from>
    <xdr:to>
      <xdr:col>19</xdr:col>
      <xdr:colOff>295274</xdr:colOff>
      <xdr:row>35</xdr:row>
      <xdr:rowOff>180975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>
        <a:xfrm>
          <a:off x="666749" y="7029451"/>
          <a:ext cx="5781675" cy="15239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142875</xdr:colOff>
      <xdr:row>36</xdr:row>
      <xdr:rowOff>28575</xdr:rowOff>
    </xdr:from>
    <xdr:to>
      <xdr:col>12</xdr:col>
      <xdr:colOff>114300</xdr:colOff>
      <xdr:row>36</xdr:row>
      <xdr:rowOff>171450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>
          <a:off x="3057525" y="7229475"/>
          <a:ext cx="942975" cy="142875"/>
        </a:xfrm>
        <a:prstGeom prst="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285750</xdr:colOff>
      <xdr:row>27</xdr:row>
      <xdr:rowOff>66675</xdr:rowOff>
    </xdr:from>
    <xdr:to>
      <xdr:col>21</xdr:col>
      <xdr:colOff>180975</xdr:colOff>
      <xdr:row>27</xdr:row>
      <xdr:rowOff>71437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CxnSpPr/>
      </xdr:nvCxnSpPr>
      <xdr:spPr>
        <a:xfrm flipV="1">
          <a:off x="5305425" y="5467350"/>
          <a:ext cx="1076325" cy="4762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36</xdr:row>
      <xdr:rowOff>85725</xdr:rowOff>
    </xdr:from>
    <xdr:to>
      <xdr:col>21</xdr:col>
      <xdr:colOff>171450</xdr:colOff>
      <xdr:row>36</xdr:row>
      <xdr:rowOff>100013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>
          <a:endCxn id="49" idx="3"/>
        </xdr:cNvCxnSpPr>
      </xdr:nvCxnSpPr>
      <xdr:spPr>
        <a:xfrm flipH="1">
          <a:off x="4000500" y="7286625"/>
          <a:ext cx="2971800" cy="14288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295274</xdr:colOff>
      <xdr:row>35</xdr:row>
      <xdr:rowOff>104775</xdr:rowOff>
    </xdr:from>
    <xdr:to>
      <xdr:col>21</xdr:col>
      <xdr:colOff>180975</xdr:colOff>
      <xdr:row>35</xdr:row>
      <xdr:rowOff>104776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>
          <a:stCxn id="48" idx="3"/>
        </xdr:cNvCxnSpPr>
      </xdr:nvCxnSpPr>
      <xdr:spPr>
        <a:xfrm flipV="1">
          <a:off x="6448424" y="7105650"/>
          <a:ext cx="533401" cy="1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171451</xdr:colOff>
      <xdr:row>27</xdr:row>
      <xdr:rowOff>66675</xdr:rowOff>
    </xdr:from>
    <xdr:to>
      <xdr:col>21</xdr:col>
      <xdr:colOff>179429</xdr:colOff>
      <xdr:row>36</xdr:row>
      <xdr:rowOff>85725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CxnSpPr/>
      </xdr:nvCxnSpPr>
      <xdr:spPr>
        <a:xfrm flipH="1">
          <a:off x="6372226" y="5467350"/>
          <a:ext cx="7978" cy="1819275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16</xdr:row>
      <xdr:rowOff>19051</xdr:rowOff>
    </xdr:from>
    <xdr:to>
      <xdr:col>17</xdr:col>
      <xdr:colOff>304800</xdr:colOff>
      <xdr:row>16</xdr:row>
      <xdr:rowOff>171451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>
          <a:off x="666750" y="3219451"/>
          <a:ext cx="5143500" cy="1524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85726</xdr:colOff>
      <xdr:row>17</xdr:row>
      <xdr:rowOff>9525</xdr:rowOff>
    </xdr:from>
    <xdr:ext cx="1295400" cy="242374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6562726" y="3409950"/>
          <a:ext cx="129540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φ50mm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以下の場合</a:t>
          </a:r>
        </a:p>
      </xdr:txBody>
    </xdr:sp>
    <xdr:clientData/>
  </xdr:oneCellAnchor>
  <xdr:twoCellAnchor>
    <xdr:from>
      <xdr:col>24</xdr:col>
      <xdr:colOff>66675</xdr:colOff>
      <xdr:row>17</xdr:row>
      <xdr:rowOff>138112</xdr:rowOff>
    </xdr:from>
    <xdr:to>
      <xdr:col>25</xdr:col>
      <xdr:colOff>28575</xdr:colOff>
      <xdr:row>17</xdr:row>
      <xdr:rowOff>138112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CxnSpPr/>
      </xdr:nvCxnSpPr>
      <xdr:spPr>
        <a:xfrm>
          <a:off x="7153275" y="3538537"/>
          <a:ext cx="25717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28578</xdr:colOff>
      <xdr:row>17</xdr:row>
      <xdr:rowOff>123825</xdr:rowOff>
    </xdr:from>
    <xdr:to>
      <xdr:col>25</xdr:col>
      <xdr:colOff>28579</xdr:colOff>
      <xdr:row>26</xdr:row>
      <xdr:rowOff>95250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CxnSpPr/>
      </xdr:nvCxnSpPr>
      <xdr:spPr>
        <a:xfrm flipH="1">
          <a:off x="7410453" y="3524250"/>
          <a:ext cx="1" cy="177165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35092</xdr:colOff>
      <xdr:row>26</xdr:row>
      <xdr:rowOff>102770</xdr:rowOff>
    </xdr:from>
    <xdr:to>
      <xdr:col>25</xdr:col>
      <xdr:colOff>35092</xdr:colOff>
      <xdr:row>26</xdr:row>
      <xdr:rowOff>117809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CxnSpPr/>
      </xdr:nvCxnSpPr>
      <xdr:spPr>
        <a:xfrm flipH="1">
          <a:off x="5350042" y="5303420"/>
          <a:ext cx="2066925" cy="15039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85726</xdr:colOff>
      <xdr:row>16</xdr:row>
      <xdr:rowOff>9525</xdr:rowOff>
    </xdr:from>
    <xdr:ext cx="1295400" cy="242374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6562726" y="3209925"/>
          <a:ext cx="129540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φ50mm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以上の場合</a:t>
          </a:r>
        </a:p>
      </xdr:txBody>
    </xdr:sp>
    <xdr:clientData/>
  </xdr:oneCellAnchor>
  <xdr:twoCellAnchor>
    <xdr:from>
      <xdr:col>24</xdr:col>
      <xdr:colOff>38100</xdr:colOff>
      <xdr:row>16</xdr:row>
      <xdr:rowOff>109537</xdr:rowOff>
    </xdr:from>
    <xdr:to>
      <xdr:col>25</xdr:col>
      <xdr:colOff>190500</xdr:colOff>
      <xdr:row>16</xdr:row>
      <xdr:rowOff>109537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CxnSpPr/>
      </xdr:nvCxnSpPr>
      <xdr:spPr>
        <a:xfrm>
          <a:off x="7124700" y="3309937"/>
          <a:ext cx="44767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200027</xdr:colOff>
      <xdr:row>16</xdr:row>
      <xdr:rowOff>114300</xdr:rowOff>
    </xdr:from>
    <xdr:to>
      <xdr:col>25</xdr:col>
      <xdr:colOff>200027</xdr:colOff>
      <xdr:row>28</xdr:row>
      <xdr:rowOff>114300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CxnSpPr/>
      </xdr:nvCxnSpPr>
      <xdr:spPr>
        <a:xfrm>
          <a:off x="7581902" y="3314700"/>
          <a:ext cx="0" cy="240030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</xdr:colOff>
      <xdr:row>28</xdr:row>
      <xdr:rowOff>104775</xdr:rowOff>
    </xdr:from>
    <xdr:to>
      <xdr:col>25</xdr:col>
      <xdr:colOff>200025</xdr:colOff>
      <xdr:row>28</xdr:row>
      <xdr:rowOff>114300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CxnSpPr/>
      </xdr:nvCxnSpPr>
      <xdr:spPr>
        <a:xfrm flipH="1">
          <a:off x="5353050" y="5705475"/>
          <a:ext cx="2228850" cy="9525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57150</xdr:colOff>
      <xdr:row>16</xdr:row>
      <xdr:rowOff>109537</xdr:rowOff>
    </xdr:from>
    <xdr:to>
      <xdr:col>20</xdr:col>
      <xdr:colOff>76200</xdr:colOff>
      <xdr:row>16</xdr:row>
      <xdr:rowOff>109537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CxnSpPr/>
      </xdr:nvCxnSpPr>
      <xdr:spPr>
        <a:xfrm>
          <a:off x="5886450" y="3309937"/>
          <a:ext cx="666750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95250</xdr:colOff>
      <xdr:row>15</xdr:row>
      <xdr:rowOff>176212</xdr:rowOff>
    </xdr:from>
    <xdr:to>
      <xdr:col>20</xdr:col>
      <xdr:colOff>304800</xdr:colOff>
      <xdr:row>15</xdr:row>
      <xdr:rowOff>176212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CxnSpPr/>
      </xdr:nvCxnSpPr>
      <xdr:spPr>
        <a:xfrm>
          <a:off x="6572250" y="3176587"/>
          <a:ext cx="209550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95250</xdr:colOff>
      <xdr:row>18</xdr:row>
      <xdr:rowOff>61912</xdr:rowOff>
    </xdr:from>
    <xdr:to>
      <xdr:col>20</xdr:col>
      <xdr:colOff>304800</xdr:colOff>
      <xdr:row>18</xdr:row>
      <xdr:rowOff>61912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CxnSpPr/>
      </xdr:nvCxnSpPr>
      <xdr:spPr>
        <a:xfrm>
          <a:off x="6572250" y="3662362"/>
          <a:ext cx="209550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95250</xdr:colOff>
      <xdr:row>15</xdr:row>
      <xdr:rowOff>185737</xdr:rowOff>
    </xdr:from>
    <xdr:to>
      <xdr:col>20</xdr:col>
      <xdr:colOff>95250</xdr:colOff>
      <xdr:row>18</xdr:row>
      <xdr:rowOff>66675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CxnSpPr/>
      </xdr:nvCxnSpPr>
      <xdr:spPr>
        <a:xfrm>
          <a:off x="6572250" y="3186112"/>
          <a:ext cx="0" cy="481013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104775</xdr:colOff>
      <xdr:row>28</xdr:row>
      <xdr:rowOff>9525</xdr:rowOff>
    </xdr:from>
    <xdr:to>
      <xdr:col>21</xdr:col>
      <xdr:colOff>133350</xdr:colOff>
      <xdr:row>28</xdr:row>
      <xdr:rowOff>9525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/>
      </xdr:nvCxnSpPr>
      <xdr:spPr>
        <a:xfrm>
          <a:off x="6581775" y="5610225"/>
          <a:ext cx="3524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257175</xdr:colOff>
      <xdr:row>28</xdr:row>
      <xdr:rowOff>9525</xdr:rowOff>
    </xdr:from>
    <xdr:to>
      <xdr:col>25</xdr:col>
      <xdr:colOff>95250</xdr:colOff>
      <xdr:row>28</xdr:row>
      <xdr:rowOff>9525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CxnSpPr/>
      </xdr:nvCxnSpPr>
      <xdr:spPr>
        <a:xfrm>
          <a:off x="7058025" y="5610225"/>
          <a:ext cx="1133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257175</xdr:colOff>
      <xdr:row>28</xdr:row>
      <xdr:rowOff>9525</xdr:rowOff>
    </xdr:from>
    <xdr:to>
      <xdr:col>29</xdr:col>
      <xdr:colOff>95250</xdr:colOff>
      <xdr:row>28</xdr:row>
      <xdr:rowOff>9525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CxnSpPr/>
      </xdr:nvCxnSpPr>
      <xdr:spPr>
        <a:xfrm>
          <a:off x="8353425" y="5610225"/>
          <a:ext cx="1133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26</xdr:row>
      <xdr:rowOff>19050</xdr:rowOff>
    </xdr:from>
    <xdr:to>
      <xdr:col>24</xdr:col>
      <xdr:colOff>247650</xdr:colOff>
      <xdr:row>26</xdr:row>
      <xdr:rowOff>19050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CxnSpPr/>
      </xdr:nvCxnSpPr>
      <xdr:spPr>
        <a:xfrm>
          <a:off x="6019800" y="5219700"/>
          <a:ext cx="1314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257175</xdr:colOff>
      <xdr:row>26</xdr:row>
      <xdr:rowOff>19050</xdr:rowOff>
    </xdr:from>
    <xdr:to>
      <xdr:col>29</xdr:col>
      <xdr:colOff>95250</xdr:colOff>
      <xdr:row>26</xdr:row>
      <xdr:rowOff>19050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CxnSpPr/>
      </xdr:nvCxnSpPr>
      <xdr:spPr>
        <a:xfrm>
          <a:off x="8353425" y="5219700"/>
          <a:ext cx="1133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104775</xdr:colOff>
      <xdr:row>36</xdr:row>
      <xdr:rowOff>0</xdr:rowOff>
    </xdr:from>
    <xdr:to>
      <xdr:col>21</xdr:col>
      <xdr:colOff>133350</xdr:colOff>
      <xdr:row>36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CxnSpPr/>
      </xdr:nvCxnSpPr>
      <xdr:spPr>
        <a:xfrm>
          <a:off x="6581775" y="7200900"/>
          <a:ext cx="3524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257175</xdr:colOff>
      <xdr:row>36</xdr:row>
      <xdr:rowOff>0</xdr:rowOff>
    </xdr:from>
    <xdr:to>
      <xdr:col>26</xdr:col>
      <xdr:colOff>0</xdr:colOff>
      <xdr:row>36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CxnSpPr/>
      </xdr:nvCxnSpPr>
      <xdr:spPr>
        <a:xfrm>
          <a:off x="7058025" y="7200900"/>
          <a:ext cx="13620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257175</xdr:colOff>
      <xdr:row>36</xdr:row>
      <xdr:rowOff>0</xdr:rowOff>
    </xdr:from>
    <xdr:to>
      <xdr:col>29</xdr:col>
      <xdr:colOff>95250</xdr:colOff>
      <xdr:row>36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CxnSpPr/>
      </xdr:nvCxnSpPr>
      <xdr:spPr>
        <a:xfrm>
          <a:off x="8353425" y="7200900"/>
          <a:ext cx="1133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85725</xdr:colOff>
      <xdr:row>26</xdr:row>
      <xdr:rowOff>19050</xdr:rowOff>
    </xdr:from>
    <xdr:to>
      <xdr:col>29</xdr:col>
      <xdr:colOff>85725</xdr:colOff>
      <xdr:row>28</xdr:row>
      <xdr:rowOff>19050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CxnSpPr/>
      </xdr:nvCxnSpPr>
      <xdr:spPr>
        <a:xfrm>
          <a:off x="9477375" y="5219700"/>
          <a:ext cx="0" cy="4000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85725</xdr:colOff>
      <xdr:row>28</xdr:row>
      <xdr:rowOff>9525</xdr:rowOff>
    </xdr:from>
    <xdr:to>
      <xdr:col>29</xdr:col>
      <xdr:colOff>85725</xdr:colOff>
      <xdr:row>35</xdr:row>
      <xdr:rowOff>190500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CxnSpPr/>
      </xdr:nvCxnSpPr>
      <xdr:spPr>
        <a:xfrm>
          <a:off x="9477375" y="5610225"/>
          <a:ext cx="0" cy="15811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133350</xdr:colOff>
      <xdr:row>26</xdr:row>
      <xdr:rowOff>104775</xdr:rowOff>
    </xdr:from>
    <xdr:ext cx="1866899" cy="542456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9525000" y="5305425"/>
          <a:ext cx="1866899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φ50mm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以下</a:t>
          </a:r>
          <a:r>
            <a:rPr kumimoji="1" lang="en-US" altLang="ja-JP" sz="900" baseline="0">
              <a:solidFill>
                <a:srgbClr val="FF0000"/>
              </a:solidFill>
              <a:latin typeface="+mn-ea"/>
              <a:ea typeface="+mn-ea"/>
            </a:rPr>
            <a:t> : </a:t>
          </a:r>
          <a:r>
            <a:rPr kumimoji="1" lang="ja-JP" altLang="en-US" sz="900" baseline="0">
              <a:solidFill>
                <a:srgbClr val="FF0000"/>
              </a:solidFill>
              <a:latin typeface="+mn-ea"/>
              <a:ea typeface="+mn-ea"/>
            </a:rPr>
            <a:t>ウエストン公式</a:t>
          </a:r>
          <a:endParaRPr kumimoji="1" lang="en-US" altLang="ja-JP" sz="900" baseline="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900" baseline="0">
              <a:solidFill>
                <a:srgbClr val="FF0000"/>
              </a:solidFill>
              <a:latin typeface="+mn-ea"/>
              <a:ea typeface="+mn-ea"/>
            </a:rPr>
            <a:t>（</a:t>
          </a:r>
          <a:r>
            <a:rPr kumimoji="1" lang="en-US" altLang="ja-JP" sz="900" baseline="0">
              <a:solidFill>
                <a:srgbClr val="FF0000"/>
              </a:solidFill>
              <a:latin typeface="+mn-ea"/>
              <a:ea typeface="+mn-ea"/>
            </a:rPr>
            <a:t>φ50mm</a:t>
          </a:r>
          <a:r>
            <a:rPr kumimoji="1" lang="ja-JP" altLang="en-US" sz="900" baseline="0">
              <a:solidFill>
                <a:srgbClr val="FF0000"/>
              </a:solidFill>
              <a:latin typeface="+mn-ea"/>
              <a:ea typeface="+mn-ea"/>
            </a:rPr>
            <a:t>以下だけ表示するようにしている）</a:t>
          </a:r>
          <a:endParaRPr kumimoji="1" lang="ja-JP" altLang="en-US" sz="9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29</xdr:col>
      <xdr:colOff>133350</xdr:colOff>
      <xdr:row>30</xdr:row>
      <xdr:rowOff>152400</xdr:rowOff>
    </xdr:from>
    <xdr:ext cx="2324100" cy="392415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9525000" y="6153150"/>
          <a:ext cx="232410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φ50mm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以上</a:t>
          </a:r>
          <a:r>
            <a:rPr kumimoji="1" lang="en-US" altLang="ja-JP" sz="900" baseline="0">
              <a:solidFill>
                <a:srgbClr val="FF0000"/>
              </a:solidFill>
              <a:latin typeface="+mn-ea"/>
              <a:ea typeface="+mn-ea"/>
            </a:rPr>
            <a:t> : </a:t>
          </a:r>
          <a:r>
            <a:rPr kumimoji="1" lang="ja-JP" altLang="en-US" sz="900" baseline="0">
              <a:solidFill>
                <a:srgbClr val="FF0000"/>
              </a:solidFill>
              <a:latin typeface="+mn-ea"/>
              <a:ea typeface="+mn-ea"/>
            </a:rPr>
            <a:t>ウイリアム・ヘーズン公式</a:t>
          </a:r>
          <a:endParaRPr kumimoji="1" lang="en-US" altLang="ja-JP" sz="900" baseline="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900" baseline="0">
              <a:solidFill>
                <a:srgbClr val="FF0000"/>
              </a:solidFill>
              <a:latin typeface="+mn-ea"/>
              <a:ea typeface="+mn-ea"/>
            </a:rPr>
            <a:t>（</a:t>
          </a:r>
          <a:r>
            <a:rPr kumimoji="1" lang="en-US" altLang="ja-JP" sz="900" baseline="0">
              <a:solidFill>
                <a:srgbClr val="FF0000"/>
              </a:solidFill>
              <a:latin typeface="+mn-ea"/>
              <a:ea typeface="+mn-ea"/>
            </a:rPr>
            <a:t>φ50mm</a:t>
          </a:r>
          <a:r>
            <a:rPr kumimoji="1" lang="ja-JP" altLang="en-US" sz="900" baseline="0">
              <a:solidFill>
                <a:srgbClr val="FF0000"/>
              </a:solidFill>
              <a:latin typeface="+mn-ea"/>
              <a:ea typeface="+mn-ea"/>
            </a:rPr>
            <a:t>以上だけ表示するようにしている）</a:t>
          </a:r>
          <a:endParaRPr kumimoji="1" lang="ja-JP" altLang="en-US" sz="9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twoCellAnchor>
    <xdr:from>
      <xdr:col>17</xdr:col>
      <xdr:colOff>276225</xdr:colOff>
      <xdr:row>34</xdr:row>
      <xdr:rowOff>133350</xdr:rowOff>
    </xdr:from>
    <xdr:to>
      <xdr:col>20</xdr:col>
      <xdr:colOff>9525</xdr:colOff>
      <xdr:row>36</xdr:row>
      <xdr:rowOff>47625</xdr:rowOff>
    </xdr:to>
    <xdr:sp macro="" textlink="">
      <xdr:nvSpPr>
        <xdr:cNvPr id="67" name="円/楕円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>
          <a:off x="5781675" y="6934200"/>
          <a:ext cx="704850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230152</xdr:colOff>
      <xdr:row>36</xdr:row>
      <xdr:rowOff>1593</xdr:rowOff>
    </xdr:from>
    <xdr:to>
      <xdr:col>27</xdr:col>
      <xdr:colOff>133350</xdr:colOff>
      <xdr:row>37</xdr:row>
      <xdr:rowOff>156928</xdr:rowOff>
    </xdr:to>
    <xdr:cxnSp macro="">
      <xdr:nvCxnSpPr>
        <xdr:cNvPr id="89" name="直線矢印コネクタ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CxnSpPr>
          <a:stCxn id="67" idx="5"/>
          <a:endCxn id="92" idx="1"/>
        </xdr:cNvCxnSpPr>
      </xdr:nvCxnSpPr>
      <xdr:spPr>
        <a:xfrm>
          <a:off x="6383302" y="7202493"/>
          <a:ext cx="2493998" cy="3553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133350</xdr:colOff>
      <xdr:row>36</xdr:row>
      <xdr:rowOff>85725</xdr:rowOff>
    </xdr:from>
    <xdr:ext cx="2324100" cy="542456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8877300" y="7286625"/>
          <a:ext cx="2324100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通常：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15.0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ｍ　例外：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10.0m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（開発等で袋小路になっており、これ以上給水の取り出しが今後出ない場合）</a:t>
          </a:r>
        </a:p>
      </xdr:txBody>
    </xdr:sp>
    <xdr:clientData/>
  </xdr:oneCellAnchor>
  <xdr:twoCellAnchor>
    <xdr:from>
      <xdr:col>18</xdr:col>
      <xdr:colOff>35092</xdr:colOff>
      <xdr:row>18</xdr:row>
      <xdr:rowOff>98759</xdr:rowOff>
    </xdr:from>
    <xdr:to>
      <xdr:col>20</xdr:col>
      <xdr:colOff>266700</xdr:colOff>
      <xdr:row>18</xdr:row>
      <xdr:rowOff>98759</xdr:rowOff>
    </xdr:to>
    <xdr:cxnSp macro="">
      <xdr:nvCxnSpPr>
        <xdr:cNvPr id="93" name="直線矢印コネクタ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CxnSpPr/>
      </xdr:nvCxnSpPr>
      <xdr:spPr>
        <a:xfrm flipH="1">
          <a:off x="5864392" y="3699209"/>
          <a:ext cx="879308" cy="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264361</xdr:colOff>
      <xdr:row>18</xdr:row>
      <xdr:rowOff>95250</xdr:rowOff>
    </xdr:from>
    <xdr:to>
      <xdr:col>20</xdr:col>
      <xdr:colOff>266701</xdr:colOff>
      <xdr:row>21</xdr:row>
      <xdr:rowOff>28575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CxnSpPr/>
      </xdr:nvCxnSpPr>
      <xdr:spPr>
        <a:xfrm flipH="1">
          <a:off x="6741361" y="3695700"/>
          <a:ext cx="2340" cy="53340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257175</xdr:colOff>
      <xdr:row>21</xdr:row>
      <xdr:rowOff>23812</xdr:rowOff>
    </xdr:from>
    <xdr:to>
      <xdr:col>24</xdr:col>
      <xdr:colOff>304800</xdr:colOff>
      <xdr:row>21</xdr:row>
      <xdr:rowOff>23812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CxnSpPr/>
      </xdr:nvCxnSpPr>
      <xdr:spPr>
        <a:xfrm>
          <a:off x="6734175" y="4224337"/>
          <a:ext cx="134302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247650</xdr:colOff>
      <xdr:row>21</xdr:row>
      <xdr:rowOff>23812</xdr:rowOff>
    </xdr:from>
    <xdr:to>
      <xdr:col>26</xdr:col>
      <xdr:colOff>314325</xdr:colOff>
      <xdr:row>21</xdr:row>
      <xdr:rowOff>23812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CxnSpPr/>
      </xdr:nvCxnSpPr>
      <xdr:spPr>
        <a:xfrm>
          <a:off x="8343900" y="4224337"/>
          <a:ext cx="39052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76200</xdr:colOff>
      <xdr:row>21</xdr:row>
      <xdr:rowOff>23812</xdr:rowOff>
    </xdr:from>
    <xdr:to>
      <xdr:col>25</xdr:col>
      <xdr:colOff>161925</xdr:colOff>
      <xdr:row>21</xdr:row>
      <xdr:rowOff>23812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CxnSpPr/>
      </xdr:nvCxnSpPr>
      <xdr:spPr>
        <a:xfrm>
          <a:off x="8172450" y="4224337"/>
          <a:ext cx="8572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47625</xdr:colOff>
      <xdr:row>20</xdr:row>
      <xdr:rowOff>95250</xdr:rowOff>
    </xdr:from>
    <xdr:ext cx="1533525" cy="242374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8791575" y="4095750"/>
          <a:ext cx="15335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管最大流量を採用する</a:t>
          </a:r>
        </a:p>
      </xdr:txBody>
    </xdr:sp>
    <xdr:clientData/>
  </xdr:oneCellAnchor>
  <xdr:twoCellAnchor>
    <xdr:from>
      <xdr:col>18</xdr:col>
      <xdr:colOff>35092</xdr:colOff>
      <xdr:row>23</xdr:row>
      <xdr:rowOff>98759</xdr:rowOff>
    </xdr:from>
    <xdr:to>
      <xdr:col>24</xdr:col>
      <xdr:colOff>304800</xdr:colOff>
      <xdr:row>23</xdr:row>
      <xdr:rowOff>98759</xdr:rowOff>
    </xdr:to>
    <xdr:cxnSp macro="">
      <xdr:nvCxnSpPr>
        <xdr:cNvPr id="105" name="直線矢印コネクタ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CxnSpPr/>
      </xdr:nvCxnSpPr>
      <xdr:spPr>
        <a:xfrm flipH="1">
          <a:off x="5864392" y="4699334"/>
          <a:ext cx="2212808" cy="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247650</xdr:colOff>
      <xdr:row>23</xdr:row>
      <xdr:rowOff>100012</xdr:rowOff>
    </xdr:from>
    <xdr:to>
      <xdr:col>26</xdr:col>
      <xdr:colOff>314325</xdr:colOff>
      <xdr:row>23</xdr:row>
      <xdr:rowOff>100012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CxnSpPr/>
      </xdr:nvCxnSpPr>
      <xdr:spPr>
        <a:xfrm>
          <a:off x="8343900" y="4700587"/>
          <a:ext cx="39052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76200</xdr:colOff>
      <xdr:row>23</xdr:row>
      <xdr:rowOff>100012</xdr:rowOff>
    </xdr:from>
    <xdr:to>
      <xdr:col>25</xdr:col>
      <xdr:colOff>161925</xdr:colOff>
      <xdr:row>23</xdr:row>
      <xdr:rowOff>100012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CxnSpPr/>
      </xdr:nvCxnSpPr>
      <xdr:spPr>
        <a:xfrm>
          <a:off x="8172450" y="4700587"/>
          <a:ext cx="8572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47625</xdr:colOff>
      <xdr:row>22</xdr:row>
      <xdr:rowOff>180975</xdr:rowOff>
    </xdr:from>
    <xdr:ext cx="1533525" cy="242374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8791575" y="4581525"/>
          <a:ext cx="15335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累積流量</a:t>
          </a:r>
        </a:p>
      </xdr:txBody>
    </xdr:sp>
    <xdr:clientData/>
  </xdr:oneCellAnchor>
  <xdr:twoCellAnchor>
    <xdr:from>
      <xdr:col>18</xdr:col>
      <xdr:colOff>35092</xdr:colOff>
      <xdr:row>24</xdr:row>
      <xdr:rowOff>108284</xdr:rowOff>
    </xdr:from>
    <xdr:to>
      <xdr:col>24</xdr:col>
      <xdr:colOff>304800</xdr:colOff>
      <xdr:row>24</xdr:row>
      <xdr:rowOff>108284</xdr:rowOff>
    </xdr:to>
    <xdr:cxnSp macro="">
      <xdr:nvCxnSpPr>
        <xdr:cNvPr id="110" name="直線矢印コネクタ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CxnSpPr/>
      </xdr:nvCxnSpPr>
      <xdr:spPr>
        <a:xfrm flipH="1">
          <a:off x="5864392" y="4908884"/>
          <a:ext cx="2212808" cy="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247650</xdr:colOff>
      <xdr:row>24</xdr:row>
      <xdr:rowOff>109537</xdr:rowOff>
    </xdr:from>
    <xdr:to>
      <xdr:col>26</xdr:col>
      <xdr:colOff>314325</xdr:colOff>
      <xdr:row>24</xdr:row>
      <xdr:rowOff>109537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CxnSpPr/>
      </xdr:nvCxnSpPr>
      <xdr:spPr>
        <a:xfrm>
          <a:off x="8343900" y="4910137"/>
          <a:ext cx="39052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76200</xdr:colOff>
      <xdr:row>24</xdr:row>
      <xdr:rowOff>109537</xdr:rowOff>
    </xdr:from>
    <xdr:to>
      <xdr:col>25</xdr:col>
      <xdr:colOff>161925</xdr:colOff>
      <xdr:row>24</xdr:row>
      <xdr:rowOff>109537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CxnSpPr/>
      </xdr:nvCxnSpPr>
      <xdr:spPr>
        <a:xfrm>
          <a:off x="8172450" y="4910137"/>
          <a:ext cx="8572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47625</xdr:colOff>
      <xdr:row>23</xdr:row>
      <xdr:rowOff>190500</xdr:rowOff>
    </xdr:from>
    <xdr:ext cx="2619375" cy="392415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8791575" y="4791075"/>
          <a:ext cx="2619375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流量（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L/min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）、流速（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m/sec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）単位を合わせるために　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V=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　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/1000/60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をしている</a:t>
          </a:r>
        </a:p>
      </xdr:txBody>
    </xdr:sp>
    <xdr:clientData/>
  </xdr:oneCellAnchor>
  <xdr:twoCellAnchor>
    <xdr:from>
      <xdr:col>7</xdr:col>
      <xdr:colOff>38100</xdr:colOff>
      <xdr:row>37</xdr:row>
      <xdr:rowOff>100012</xdr:rowOff>
    </xdr:from>
    <xdr:to>
      <xdr:col>9</xdr:col>
      <xdr:colOff>66675</xdr:colOff>
      <xdr:row>37</xdr:row>
      <xdr:rowOff>100012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CxnSpPr/>
      </xdr:nvCxnSpPr>
      <xdr:spPr>
        <a:xfrm>
          <a:off x="2305050" y="7500937"/>
          <a:ext cx="67627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36</xdr:row>
      <xdr:rowOff>100012</xdr:rowOff>
    </xdr:from>
    <xdr:to>
      <xdr:col>9</xdr:col>
      <xdr:colOff>66675</xdr:colOff>
      <xdr:row>36</xdr:row>
      <xdr:rowOff>100012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CxnSpPr/>
      </xdr:nvCxnSpPr>
      <xdr:spPr>
        <a:xfrm>
          <a:off x="2305050" y="7300912"/>
          <a:ext cx="676275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35093</xdr:colOff>
      <xdr:row>36</xdr:row>
      <xdr:rowOff>95250</xdr:rowOff>
    </xdr:from>
    <xdr:to>
      <xdr:col>7</xdr:col>
      <xdr:colOff>35094</xdr:colOff>
      <xdr:row>38</xdr:row>
      <xdr:rowOff>41609</xdr:rowOff>
    </xdr:to>
    <xdr:cxnSp macro="">
      <xdr:nvCxnSpPr>
        <xdr:cNvPr id="118" name="直線矢印コネクタ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CxnSpPr/>
      </xdr:nvCxnSpPr>
      <xdr:spPr>
        <a:xfrm>
          <a:off x="2302043" y="7296150"/>
          <a:ext cx="1" cy="346409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76200</xdr:colOff>
      <xdr:row>26</xdr:row>
      <xdr:rowOff>19050</xdr:rowOff>
    </xdr:from>
    <xdr:to>
      <xdr:col>25</xdr:col>
      <xdr:colOff>171450</xdr:colOff>
      <xdr:row>26</xdr:row>
      <xdr:rowOff>19050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CxnSpPr/>
      </xdr:nvCxnSpPr>
      <xdr:spPr>
        <a:xfrm>
          <a:off x="7458075" y="5219700"/>
          <a:ext cx="95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37</xdr:row>
      <xdr:rowOff>142875</xdr:rowOff>
    </xdr:from>
    <xdr:to>
      <xdr:col>13</xdr:col>
      <xdr:colOff>152400</xdr:colOff>
      <xdr:row>39</xdr:row>
      <xdr:rowOff>57150</xdr:rowOff>
    </xdr:to>
    <xdr:sp macro="" textlink="">
      <xdr:nvSpPr>
        <xdr:cNvPr id="114" name="円/楕円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/>
      </xdr:nvSpPr>
      <xdr:spPr>
        <a:xfrm>
          <a:off x="3371850" y="7543800"/>
          <a:ext cx="619125" cy="3143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61731</xdr:colOff>
      <xdr:row>39</xdr:row>
      <xdr:rowOff>11118</xdr:rowOff>
    </xdr:from>
    <xdr:to>
      <xdr:col>17</xdr:col>
      <xdr:colOff>47625</xdr:colOff>
      <xdr:row>40</xdr:row>
      <xdr:rowOff>28575</xdr:rowOff>
    </xdr:to>
    <xdr:cxnSp macro="">
      <xdr:nvCxnSpPr>
        <xdr:cNvPr id="116" name="直線矢印コネクタ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CxnSpPr>
          <a:stCxn id="114" idx="5"/>
        </xdr:cNvCxnSpPr>
      </xdr:nvCxnSpPr>
      <xdr:spPr>
        <a:xfrm>
          <a:off x="3900306" y="7812093"/>
          <a:ext cx="1166994" cy="2174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114300</xdr:colOff>
      <xdr:row>39</xdr:row>
      <xdr:rowOff>142875</xdr:rowOff>
    </xdr:from>
    <xdr:ext cx="2324100" cy="242374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5133975" y="7943850"/>
          <a:ext cx="232410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朝倉市の設計水圧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P=0.25Mpa(H=25m)</a:t>
          </a:r>
          <a:endParaRPr kumimoji="1" lang="ja-JP" altLang="en-US" sz="9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W42"/>
  <sheetViews>
    <sheetView tabSelected="1" workbookViewId="0">
      <selection activeCell="T6" sqref="T6"/>
    </sheetView>
  </sheetViews>
  <sheetFormatPr defaultColWidth="3.875" defaultRowHeight="17.25" customHeight="1"/>
  <cols>
    <col min="7" max="7" width="3.875" customWidth="1"/>
    <col min="24" max="24" width="0.375" customWidth="1"/>
  </cols>
  <sheetData>
    <row r="1" spans="1:22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 ht="17.25" customHeight="1" thickBot="1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2" ht="17.25" customHeight="1">
      <c r="A3" s="2"/>
      <c r="B3" s="77"/>
      <c r="C3" s="78"/>
      <c r="D3" s="203">
        <v>1</v>
      </c>
      <c r="E3" s="203"/>
      <c r="F3" s="203">
        <v>2</v>
      </c>
      <c r="G3" s="203"/>
      <c r="H3" s="203">
        <v>3</v>
      </c>
      <c r="I3" s="204"/>
      <c r="J3" s="203">
        <v>4</v>
      </c>
      <c r="K3" s="204"/>
      <c r="L3" s="203">
        <v>5</v>
      </c>
      <c r="M3" s="204"/>
      <c r="N3" s="203">
        <v>6</v>
      </c>
      <c r="O3" s="204"/>
    </row>
    <row r="4" spans="1:22" ht="17.25" customHeight="1">
      <c r="A4" s="2"/>
      <c r="B4" s="74" t="s">
        <v>7</v>
      </c>
      <c r="C4" s="75"/>
      <c r="D4" s="68">
        <v>2</v>
      </c>
      <c r="E4" s="68"/>
      <c r="F4" s="68">
        <v>3</v>
      </c>
      <c r="G4" s="68"/>
      <c r="H4" s="68">
        <v>3.5</v>
      </c>
      <c r="I4" s="69"/>
      <c r="J4" s="68">
        <v>4</v>
      </c>
      <c r="K4" s="69"/>
      <c r="L4" s="68">
        <v>4.5</v>
      </c>
      <c r="M4" s="69"/>
      <c r="N4" s="68">
        <v>5</v>
      </c>
      <c r="O4" s="69"/>
    </row>
    <row r="5" spans="1:22" ht="17.25" customHeight="1">
      <c r="A5" s="2"/>
      <c r="B5" s="74" t="s">
        <v>14</v>
      </c>
      <c r="C5" s="75"/>
      <c r="D5" s="68">
        <v>2</v>
      </c>
      <c r="E5" s="68"/>
      <c r="F5" s="68">
        <v>3</v>
      </c>
      <c r="G5" s="68"/>
      <c r="H5" s="68">
        <v>3.5</v>
      </c>
      <c r="I5" s="69"/>
      <c r="J5" s="68">
        <v>4</v>
      </c>
      <c r="K5" s="69"/>
      <c r="L5" s="68">
        <v>4.5</v>
      </c>
      <c r="M5" s="69"/>
      <c r="N5" s="68">
        <v>5</v>
      </c>
      <c r="O5" s="69"/>
    </row>
    <row r="6" spans="1:22" ht="17.25" customHeight="1" thickBot="1">
      <c r="A6" s="2"/>
      <c r="B6" s="70" t="s">
        <v>15</v>
      </c>
      <c r="C6" s="71"/>
      <c r="D6" s="72">
        <v>2.5</v>
      </c>
      <c r="E6" s="72"/>
      <c r="F6" s="72">
        <v>3.5</v>
      </c>
      <c r="G6" s="72"/>
      <c r="H6" s="72">
        <v>4</v>
      </c>
      <c r="I6" s="73"/>
      <c r="J6" s="72">
        <v>4</v>
      </c>
      <c r="K6" s="73"/>
      <c r="L6" s="72">
        <v>5</v>
      </c>
      <c r="M6" s="73"/>
      <c r="N6" s="72">
        <v>5.5</v>
      </c>
      <c r="O6" s="73"/>
    </row>
    <row r="8" spans="1:22" ht="17.25" customHeight="1">
      <c r="A8" s="5" t="s">
        <v>30</v>
      </c>
    </row>
    <row r="9" spans="1:22" ht="17.25" customHeight="1">
      <c r="B9" s="5"/>
      <c r="C9" s="8"/>
      <c r="D9" s="4" t="s">
        <v>18</v>
      </c>
      <c r="E9" s="4" t="s">
        <v>19</v>
      </c>
      <c r="F9" s="5"/>
      <c r="G9" s="44">
        <f>IFERROR(HLOOKUP(C9,D3:O6,2,FALSE),0)</f>
        <v>0</v>
      </c>
      <c r="H9" s="4" t="s">
        <v>20</v>
      </c>
      <c r="I9" s="4" t="s">
        <v>21</v>
      </c>
      <c r="J9" s="8"/>
      <c r="K9" s="4" t="s">
        <v>22</v>
      </c>
      <c r="L9" s="4" t="s">
        <v>23</v>
      </c>
      <c r="M9" s="4">
        <f t="shared" ref="M9:M10" si="0">ROUND(+G9*J9,0)</f>
        <v>0</v>
      </c>
      <c r="N9" s="4" t="s">
        <v>20</v>
      </c>
      <c r="O9" s="5"/>
    </row>
    <row r="10" spans="1:22" ht="17.25" customHeight="1">
      <c r="B10" s="5"/>
      <c r="C10" s="8"/>
      <c r="D10" s="4" t="s">
        <v>24</v>
      </c>
      <c r="E10" s="4" t="s">
        <v>25</v>
      </c>
      <c r="F10" s="5"/>
      <c r="G10" s="44">
        <f>IFERROR(HLOOKUP(C10,D3:O6,2,FALSE),0)</f>
        <v>0</v>
      </c>
      <c r="H10" s="4" t="s">
        <v>20</v>
      </c>
      <c r="I10" s="4" t="s">
        <v>21</v>
      </c>
      <c r="J10" s="8"/>
      <c r="K10" s="4" t="s">
        <v>22</v>
      </c>
      <c r="L10" s="4" t="s">
        <v>23</v>
      </c>
      <c r="M10" s="4">
        <f t="shared" si="0"/>
        <v>0</v>
      </c>
      <c r="N10" s="4" t="s">
        <v>20</v>
      </c>
      <c r="O10" s="5"/>
    </row>
    <row r="11" spans="1:22" ht="17.25" customHeight="1">
      <c r="B11" s="7"/>
      <c r="C11" s="10"/>
      <c r="D11" s="6" t="s">
        <v>26</v>
      </c>
      <c r="E11" s="6" t="s">
        <v>25</v>
      </c>
      <c r="F11" s="7"/>
      <c r="G11" s="45">
        <f>IFERROR(HLOOKUP(C11,D3:O6,2,FALSE),0)</f>
        <v>0</v>
      </c>
      <c r="H11" s="6" t="s">
        <v>20</v>
      </c>
      <c r="I11" s="6" t="s">
        <v>21</v>
      </c>
      <c r="J11" s="10"/>
      <c r="K11" s="6" t="s">
        <v>22</v>
      </c>
      <c r="L11" s="6" t="s">
        <v>27</v>
      </c>
      <c r="M11" s="6">
        <f>ROUND(+G11*J11,0)</f>
        <v>0</v>
      </c>
      <c r="N11" s="6" t="s">
        <v>20</v>
      </c>
      <c r="O11" s="7"/>
    </row>
    <row r="12" spans="1:22" ht="17.25" customHeight="1">
      <c r="B12" s="5"/>
      <c r="C12" s="67" t="s">
        <v>28</v>
      </c>
      <c r="D12" s="67"/>
      <c r="E12" s="4" t="s">
        <v>25</v>
      </c>
      <c r="F12" s="5"/>
      <c r="G12" s="5"/>
      <c r="H12" s="5"/>
      <c r="I12" s="5"/>
      <c r="J12" s="5"/>
      <c r="K12" s="5"/>
      <c r="L12" s="5"/>
      <c r="M12" s="3">
        <f>SUM(M9:M11)</f>
        <v>0</v>
      </c>
      <c r="N12" s="4" t="s">
        <v>20</v>
      </c>
      <c r="O12" s="5"/>
    </row>
    <row r="14" spans="1:22" ht="17.25" customHeight="1">
      <c r="A14" s="26" t="s">
        <v>31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7.25" customHeight="1">
      <c r="A15" s="26"/>
      <c r="B15" s="26"/>
      <c r="C15" s="26" t="s">
        <v>42</v>
      </c>
      <c r="D15" s="26"/>
      <c r="E15" s="26"/>
      <c r="F15" s="26"/>
      <c r="G15" s="27"/>
      <c r="H15" s="26"/>
      <c r="I15" s="76">
        <f>IFERROR(ROUND(VLOOKUP($M$12,A19:C42,2,FALSE),2),0)+IFERROR(ROUND(VLOOKUP($M$12,G19:I42,2,FALSE),2),0)+IFERROR(ROUND(VLOOKUP($M$12,M19:O42,2,FALSE),2),0)+IFERROR(ROUND(VLOOKUP($M$12,S19:U42,2,FALSE),2),0)</f>
        <v>0</v>
      </c>
      <c r="J15" s="76"/>
      <c r="K15" s="26" t="s">
        <v>43</v>
      </c>
      <c r="L15" s="26"/>
      <c r="M15" s="26"/>
      <c r="N15" s="26"/>
      <c r="O15" s="26"/>
      <c r="P15" s="26"/>
      <c r="Q15" s="26"/>
      <c r="R15" s="52" t="str">
        <f>IF(AND(I15&gt;=B19,I15&lt;=B26),D19,IF(AND(I15&gt;=B27,I15&lt;=H19),D27,IF(AND(I15&gt;=H20,I15&lt;=T24),J20,IF(AND(I15&gt;=T25,I15&lt;=T42),V25,"-"))))</f>
        <v>-</v>
      </c>
      <c r="S15" s="52"/>
      <c r="T15" s="26" t="s">
        <v>121</v>
      </c>
      <c r="U15" s="26"/>
      <c r="V15" s="26"/>
    </row>
    <row r="16" spans="1:22" ht="17.25" customHeight="1" thickBot="1"/>
    <row r="17" spans="1:23" ht="17.25" customHeight="1">
      <c r="A17" s="59" t="s">
        <v>20</v>
      </c>
      <c r="B17" s="60" t="s">
        <v>32</v>
      </c>
      <c r="C17" s="61"/>
      <c r="D17" s="46" t="s">
        <v>33</v>
      </c>
      <c r="E17" s="47"/>
      <c r="G17" s="59" t="s">
        <v>20</v>
      </c>
      <c r="H17" s="60" t="s">
        <v>32</v>
      </c>
      <c r="I17" s="61"/>
      <c r="J17" s="46" t="s">
        <v>33</v>
      </c>
      <c r="K17" s="47"/>
      <c r="M17" s="59" t="s">
        <v>20</v>
      </c>
      <c r="N17" s="60" t="s">
        <v>32</v>
      </c>
      <c r="O17" s="61"/>
      <c r="P17" s="46" t="s">
        <v>33</v>
      </c>
      <c r="Q17" s="47"/>
      <c r="S17" s="59" t="s">
        <v>20</v>
      </c>
      <c r="T17" s="60" t="s">
        <v>32</v>
      </c>
      <c r="U17" s="61"/>
      <c r="V17" s="46" t="s">
        <v>33</v>
      </c>
      <c r="W17" s="47"/>
    </row>
    <row r="18" spans="1:23" ht="17.25" customHeight="1">
      <c r="A18" s="50"/>
      <c r="B18" s="48" t="s">
        <v>34</v>
      </c>
      <c r="C18" s="50"/>
      <c r="D18" s="48"/>
      <c r="E18" s="49"/>
      <c r="G18" s="50"/>
      <c r="H18" s="48" t="s">
        <v>37</v>
      </c>
      <c r="I18" s="50"/>
      <c r="J18" s="48"/>
      <c r="K18" s="49"/>
      <c r="M18" s="50"/>
      <c r="N18" s="48" t="s">
        <v>37</v>
      </c>
      <c r="O18" s="50"/>
      <c r="P18" s="48"/>
      <c r="Q18" s="49"/>
      <c r="S18" s="50"/>
      <c r="T18" s="48" t="s">
        <v>37</v>
      </c>
      <c r="U18" s="50"/>
      <c r="V18" s="48"/>
      <c r="W18" s="49"/>
    </row>
    <row r="19" spans="1:23" ht="17.25" customHeight="1">
      <c r="A19" s="12">
        <v>2</v>
      </c>
      <c r="B19" s="51">
        <f>ROUND(IF(A19&lt;=30,26*A19^0.36,13*A19^0.56),2)</f>
        <v>33.369999999999997</v>
      </c>
      <c r="C19" s="51"/>
      <c r="D19" s="64" t="s">
        <v>35</v>
      </c>
      <c r="E19" s="62"/>
      <c r="G19" s="12">
        <v>26</v>
      </c>
      <c r="H19" s="51">
        <f>ROUND(IF(G19&lt;=30,26*G19^0.36,13*G19^0.56),2)</f>
        <v>84.02</v>
      </c>
      <c r="I19" s="51"/>
      <c r="J19" s="62" t="s">
        <v>38</v>
      </c>
      <c r="K19" s="63"/>
      <c r="M19" s="12">
        <v>50</v>
      </c>
      <c r="N19" s="51">
        <f>ROUND(IF(M19&lt;=30,26*M19^0.36,13*M19^0.56),2)</f>
        <v>116.24</v>
      </c>
      <c r="O19" s="51"/>
      <c r="P19" s="53" t="s">
        <v>40</v>
      </c>
      <c r="Q19" s="54"/>
      <c r="S19" s="12">
        <v>74</v>
      </c>
      <c r="T19" s="51">
        <f>ROUND(IF(S19&lt;=30,26*S19^0.36,13*S19^0.56),2)</f>
        <v>144.78</v>
      </c>
      <c r="U19" s="51"/>
      <c r="V19" s="53" t="s">
        <v>40</v>
      </c>
      <c r="W19" s="54"/>
    </row>
    <row r="20" spans="1:23" ht="17.25" customHeight="1">
      <c r="A20" s="12">
        <f>+A19+1</f>
        <v>3</v>
      </c>
      <c r="B20" s="51">
        <f t="shared" ref="B20:B42" si="1">ROUND(IF(A20&lt;=30,26*A20^0.36,13*A20^0.56),2)</f>
        <v>38.61</v>
      </c>
      <c r="C20" s="51"/>
      <c r="D20" s="64"/>
      <c r="E20" s="62"/>
      <c r="G20" s="12">
        <f>+G19+1</f>
        <v>27</v>
      </c>
      <c r="H20" s="51">
        <f t="shared" ref="H20:H42" si="2">ROUND(IF(G20&lt;=30,26*G20^0.36,13*G20^0.56),2)</f>
        <v>85.17</v>
      </c>
      <c r="I20" s="51"/>
      <c r="J20" s="53" t="s">
        <v>39</v>
      </c>
      <c r="K20" s="54"/>
      <c r="M20" s="12">
        <f>+M19+1</f>
        <v>51</v>
      </c>
      <c r="N20" s="51">
        <f t="shared" ref="N20:N42" si="3">ROUND(IF(M20&lt;=30,26*M20^0.36,13*M20^0.56),2)</f>
        <v>117.54</v>
      </c>
      <c r="O20" s="51"/>
      <c r="P20" s="55"/>
      <c r="Q20" s="56"/>
      <c r="S20" s="12">
        <f>+S19+1</f>
        <v>75</v>
      </c>
      <c r="T20" s="51">
        <f t="shared" ref="T20:T42" si="4">ROUND(IF(S20&lt;=30,26*S20^0.36,13*S20^0.56),2)</f>
        <v>145.87</v>
      </c>
      <c r="U20" s="51"/>
      <c r="V20" s="55"/>
      <c r="W20" s="56"/>
    </row>
    <row r="21" spans="1:23" ht="17.25" customHeight="1">
      <c r="A21" s="12">
        <f t="shared" ref="A21:A42" si="5">+A20+1</f>
        <v>4</v>
      </c>
      <c r="B21" s="51">
        <f t="shared" si="1"/>
        <v>42.83</v>
      </c>
      <c r="C21" s="51"/>
      <c r="D21" s="64"/>
      <c r="E21" s="62"/>
      <c r="G21" s="12">
        <f t="shared" ref="G21:G42" si="6">+G20+1</f>
        <v>28</v>
      </c>
      <c r="H21" s="51">
        <f t="shared" si="2"/>
        <v>86.29</v>
      </c>
      <c r="I21" s="51"/>
      <c r="J21" s="55"/>
      <c r="K21" s="56"/>
      <c r="M21" s="12">
        <f t="shared" ref="M21:M42" si="7">+M20+1</f>
        <v>52</v>
      </c>
      <c r="N21" s="51">
        <f t="shared" si="3"/>
        <v>118.82</v>
      </c>
      <c r="O21" s="51"/>
      <c r="P21" s="55"/>
      <c r="Q21" s="56"/>
      <c r="S21" s="12">
        <f t="shared" ref="S21:S42" si="8">+S20+1</f>
        <v>76</v>
      </c>
      <c r="T21" s="51">
        <f t="shared" si="4"/>
        <v>146.96</v>
      </c>
      <c r="U21" s="51"/>
      <c r="V21" s="55"/>
      <c r="W21" s="56"/>
    </row>
    <row r="22" spans="1:23" ht="17.25" customHeight="1">
      <c r="A22" s="12">
        <f t="shared" si="5"/>
        <v>5</v>
      </c>
      <c r="B22" s="51">
        <f t="shared" si="1"/>
        <v>46.41</v>
      </c>
      <c r="C22" s="51"/>
      <c r="D22" s="64"/>
      <c r="E22" s="62"/>
      <c r="G22" s="12">
        <f t="shared" si="6"/>
        <v>29</v>
      </c>
      <c r="H22" s="51">
        <f t="shared" si="2"/>
        <v>87.38</v>
      </c>
      <c r="I22" s="51"/>
      <c r="J22" s="55"/>
      <c r="K22" s="56"/>
      <c r="M22" s="12">
        <f t="shared" si="7"/>
        <v>53</v>
      </c>
      <c r="N22" s="51">
        <f t="shared" si="3"/>
        <v>120.1</v>
      </c>
      <c r="O22" s="51"/>
      <c r="P22" s="55"/>
      <c r="Q22" s="56"/>
      <c r="S22" s="12">
        <f t="shared" si="8"/>
        <v>77</v>
      </c>
      <c r="T22" s="51">
        <f t="shared" si="4"/>
        <v>148.04</v>
      </c>
      <c r="U22" s="51"/>
      <c r="V22" s="55"/>
      <c r="W22" s="56"/>
    </row>
    <row r="23" spans="1:23" ht="17.25" customHeight="1">
      <c r="A23" s="12">
        <f t="shared" si="5"/>
        <v>6</v>
      </c>
      <c r="B23" s="51">
        <f t="shared" si="1"/>
        <v>49.56</v>
      </c>
      <c r="C23" s="51"/>
      <c r="D23" s="64"/>
      <c r="E23" s="62"/>
      <c r="G23" s="12">
        <f t="shared" si="6"/>
        <v>30</v>
      </c>
      <c r="H23" s="51">
        <f t="shared" si="2"/>
        <v>88.46</v>
      </c>
      <c r="I23" s="51"/>
      <c r="J23" s="55"/>
      <c r="K23" s="56"/>
      <c r="M23" s="12">
        <f t="shared" si="7"/>
        <v>54</v>
      </c>
      <c r="N23" s="51">
        <f t="shared" si="3"/>
        <v>121.36</v>
      </c>
      <c r="O23" s="51"/>
      <c r="P23" s="55"/>
      <c r="Q23" s="56"/>
      <c r="S23" s="12">
        <f t="shared" si="8"/>
        <v>78</v>
      </c>
      <c r="T23" s="51">
        <f t="shared" si="4"/>
        <v>149.11000000000001</v>
      </c>
      <c r="U23" s="51"/>
      <c r="V23" s="55"/>
      <c r="W23" s="56"/>
    </row>
    <row r="24" spans="1:23" ht="17.25" customHeight="1">
      <c r="A24" s="12">
        <f t="shared" si="5"/>
        <v>7</v>
      </c>
      <c r="B24" s="51">
        <f t="shared" si="1"/>
        <v>52.39</v>
      </c>
      <c r="C24" s="51"/>
      <c r="D24" s="64"/>
      <c r="E24" s="62"/>
      <c r="G24" s="12">
        <f t="shared" si="6"/>
        <v>31</v>
      </c>
      <c r="H24" s="51">
        <f t="shared" si="2"/>
        <v>88.94</v>
      </c>
      <c r="I24" s="51"/>
      <c r="J24" s="55"/>
      <c r="K24" s="56"/>
      <c r="M24" s="12">
        <f t="shared" si="7"/>
        <v>55</v>
      </c>
      <c r="N24" s="51">
        <f t="shared" si="3"/>
        <v>122.62</v>
      </c>
      <c r="O24" s="51"/>
      <c r="P24" s="55"/>
      <c r="Q24" s="56"/>
      <c r="S24" s="12">
        <f t="shared" si="8"/>
        <v>79</v>
      </c>
      <c r="T24" s="51">
        <f t="shared" si="4"/>
        <v>150.18</v>
      </c>
      <c r="U24" s="51"/>
      <c r="V24" s="48"/>
      <c r="W24" s="49"/>
    </row>
    <row r="25" spans="1:23" ht="17.25" customHeight="1">
      <c r="A25" s="12">
        <f t="shared" si="5"/>
        <v>8</v>
      </c>
      <c r="B25" s="51">
        <f t="shared" si="1"/>
        <v>54.96</v>
      </c>
      <c r="C25" s="51"/>
      <c r="D25" s="64"/>
      <c r="E25" s="62"/>
      <c r="G25" s="12">
        <f t="shared" si="6"/>
        <v>32</v>
      </c>
      <c r="H25" s="51">
        <f t="shared" si="2"/>
        <v>90.54</v>
      </c>
      <c r="I25" s="51"/>
      <c r="J25" s="55"/>
      <c r="K25" s="56"/>
      <c r="M25" s="12">
        <f t="shared" si="7"/>
        <v>56</v>
      </c>
      <c r="N25" s="51">
        <f t="shared" si="3"/>
        <v>123.86</v>
      </c>
      <c r="O25" s="51"/>
      <c r="P25" s="55"/>
      <c r="Q25" s="56"/>
      <c r="S25" s="12">
        <f t="shared" si="8"/>
        <v>80</v>
      </c>
      <c r="T25" s="51">
        <f t="shared" si="4"/>
        <v>151.24</v>
      </c>
      <c r="U25" s="51"/>
      <c r="V25" s="53" t="s">
        <v>41</v>
      </c>
      <c r="W25" s="54"/>
    </row>
    <row r="26" spans="1:23" ht="17.25" customHeight="1">
      <c r="A26" s="12">
        <f t="shared" si="5"/>
        <v>9</v>
      </c>
      <c r="B26" s="51">
        <f t="shared" si="1"/>
        <v>57.35</v>
      </c>
      <c r="C26" s="51"/>
      <c r="D26" s="64"/>
      <c r="E26" s="62"/>
      <c r="G26" s="12">
        <f t="shared" si="6"/>
        <v>33</v>
      </c>
      <c r="H26" s="51">
        <f t="shared" si="2"/>
        <v>92.11</v>
      </c>
      <c r="I26" s="51"/>
      <c r="J26" s="55"/>
      <c r="K26" s="56"/>
      <c r="M26" s="12">
        <f t="shared" si="7"/>
        <v>57</v>
      </c>
      <c r="N26" s="51">
        <f t="shared" si="3"/>
        <v>125.09</v>
      </c>
      <c r="O26" s="51"/>
      <c r="P26" s="55"/>
      <c r="Q26" s="56"/>
      <c r="S26" s="12">
        <f t="shared" si="8"/>
        <v>81</v>
      </c>
      <c r="T26" s="51">
        <f t="shared" si="4"/>
        <v>152.30000000000001</v>
      </c>
      <c r="U26" s="51"/>
      <c r="V26" s="55"/>
      <c r="W26" s="56"/>
    </row>
    <row r="27" spans="1:23" ht="17.25" customHeight="1">
      <c r="A27" s="12">
        <f t="shared" si="5"/>
        <v>10</v>
      </c>
      <c r="B27" s="51">
        <f t="shared" si="1"/>
        <v>59.56</v>
      </c>
      <c r="C27" s="51"/>
      <c r="D27" s="64" t="s">
        <v>36</v>
      </c>
      <c r="E27" s="62"/>
      <c r="G27" s="12">
        <f t="shared" si="6"/>
        <v>34</v>
      </c>
      <c r="H27" s="51">
        <f t="shared" si="2"/>
        <v>93.66</v>
      </c>
      <c r="I27" s="51"/>
      <c r="J27" s="55"/>
      <c r="K27" s="56"/>
      <c r="M27" s="12">
        <f t="shared" si="7"/>
        <v>58</v>
      </c>
      <c r="N27" s="51">
        <f t="shared" si="3"/>
        <v>126.32</v>
      </c>
      <c r="O27" s="51"/>
      <c r="P27" s="55"/>
      <c r="Q27" s="56"/>
      <c r="S27" s="12">
        <f t="shared" si="8"/>
        <v>82</v>
      </c>
      <c r="T27" s="51">
        <f t="shared" si="4"/>
        <v>153.35</v>
      </c>
      <c r="U27" s="51"/>
      <c r="V27" s="55"/>
      <c r="W27" s="56"/>
    </row>
    <row r="28" spans="1:23" ht="17.25" customHeight="1">
      <c r="A28" s="12">
        <f t="shared" si="5"/>
        <v>11</v>
      </c>
      <c r="B28" s="51">
        <f t="shared" si="1"/>
        <v>61.64</v>
      </c>
      <c r="C28" s="51"/>
      <c r="D28" s="64"/>
      <c r="E28" s="62"/>
      <c r="G28" s="12">
        <f t="shared" si="6"/>
        <v>35</v>
      </c>
      <c r="H28" s="51">
        <f t="shared" si="2"/>
        <v>95.2</v>
      </c>
      <c r="I28" s="51"/>
      <c r="J28" s="55"/>
      <c r="K28" s="56"/>
      <c r="M28" s="12">
        <f t="shared" si="7"/>
        <v>59</v>
      </c>
      <c r="N28" s="51">
        <f t="shared" si="3"/>
        <v>127.53</v>
      </c>
      <c r="O28" s="51"/>
      <c r="P28" s="55"/>
      <c r="Q28" s="56"/>
      <c r="S28" s="12">
        <f t="shared" si="8"/>
        <v>83</v>
      </c>
      <c r="T28" s="51">
        <f t="shared" si="4"/>
        <v>154.38999999999999</v>
      </c>
      <c r="U28" s="51"/>
      <c r="V28" s="55"/>
      <c r="W28" s="56"/>
    </row>
    <row r="29" spans="1:23" ht="17.25" customHeight="1">
      <c r="A29" s="12">
        <f t="shared" si="5"/>
        <v>12</v>
      </c>
      <c r="B29" s="51">
        <f t="shared" si="1"/>
        <v>63.6</v>
      </c>
      <c r="C29" s="51"/>
      <c r="D29" s="64"/>
      <c r="E29" s="62"/>
      <c r="G29" s="12">
        <f t="shared" si="6"/>
        <v>36</v>
      </c>
      <c r="H29" s="51">
        <f t="shared" si="2"/>
        <v>96.71</v>
      </c>
      <c r="I29" s="51"/>
      <c r="J29" s="55"/>
      <c r="K29" s="56"/>
      <c r="M29" s="12">
        <f t="shared" si="7"/>
        <v>60</v>
      </c>
      <c r="N29" s="51">
        <f t="shared" si="3"/>
        <v>128.74</v>
      </c>
      <c r="O29" s="51"/>
      <c r="P29" s="55"/>
      <c r="Q29" s="56"/>
      <c r="S29" s="12">
        <f t="shared" si="8"/>
        <v>84</v>
      </c>
      <c r="T29" s="51">
        <f t="shared" si="4"/>
        <v>155.43</v>
      </c>
      <c r="U29" s="51"/>
      <c r="V29" s="55"/>
      <c r="W29" s="56"/>
    </row>
    <row r="30" spans="1:23" ht="17.25" customHeight="1">
      <c r="A30" s="12">
        <f t="shared" si="5"/>
        <v>13</v>
      </c>
      <c r="B30" s="51">
        <f t="shared" si="1"/>
        <v>65.459999999999994</v>
      </c>
      <c r="C30" s="51"/>
      <c r="D30" s="64"/>
      <c r="E30" s="62"/>
      <c r="G30" s="12">
        <f t="shared" si="6"/>
        <v>37</v>
      </c>
      <c r="H30" s="51">
        <f t="shared" si="2"/>
        <v>98.21</v>
      </c>
      <c r="I30" s="51"/>
      <c r="J30" s="55"/>
      <c r="K30" s="56"/>
      <c r="M30" s="12">
        <f t="shared" si="7"/>
        <v>61</v>
      </c>
      <c r="N30" s="51">
        <f t="shared" si="3"/>
        <v>129.94</v>
      </c>
      <c r="O30" s="51"/>
      <c r="P30" s="55"/>
      <c r="Q30" s="56"/>
      <c r="S30" s="12">
        <f t="shared" si="8"/>
        <v>85</v>
      </c>
      <c r="T30" s="51">
        <f t="shared" si="4"/>
        <v>156.47</v>
      </c>
      <c r="U30" s="51"/>
      <c r="V30" s="55"/>
      <c r="W30" s="56"/>
    </row>
    <row r="31" spans="1:23" ht="17.25" customHeight="1">
      <c r="A31" s="12">
        <f t="shared" si="5"/>
        <v>14</v>
      </c>
      <c r="B31" s="51">
        <f t="shared" si="1"/>
        <v>67.23</v>
      </c>
      <c r="C31" s="51"/>
      <c r="D31" s="64"/>
      <c r="E31" s="62"/>
      <c r="G31" s="12">
        <f t="shared" si="6"/>
        <v>38</v>
      </c>
      <c r="H31" s="51">
        <f t="shared" si="2"/>
        <v>99.68</v>
      </c>
      <c r="I31" s="51"/>
      <c r="J31" s="55"/>
      <c r="K31" s="56"/>
      <c r="M31" s="12">
        <f t="shared" si="7"/>
        <v>62</v>
      </c>
      <c r="N31" s="51">
        <f t="shared" si="3"/>
        <v>131.12</v>
      </c>
      <c r="O31" s="51"/>
      <c r="P31" s="55"/>
      <c r="Q31" s="56"/>
      <c r="S31" s="12">
        <f t="shared" si="8"/>
        <v>86</v>
      </c>
      <c r="T31" s="51">
        <f t="shared" si="4"/>
        <v>157.49</v>
      </c>
      <c r="U31" s="51"/>
      <c r="V31" s="55"/>
      <c r="W31" s="56"/>
    </row>
    <row r="32" spans="1:23" ht="17.25" customHeight="1">
      <c r="A32" s="12">
        <f t="shared" si="5"/>
        <v>15</v>
      </c>
      <c r="B32" s="51">
        <f t="shared" si="1"/>
        <v>68.92</v>
      </c>
      <c r="C32" s="51"/>
      <c r="D32" s="64"/>
      <c r="E32" s="62"/>
      <c r="G32" s="12">
        <f t="shared" si="6"/>
        <v>39</v>
      </c>
      <c r="H32" s="51">
        <f t="shared" si="2"/>
        <v>101.14</v>
      </c>
      <c r="I32" s="51"/>
      <c r="J32" s="55"/>
      <c r="K32" s="56"/>
      <c r="M32" s="12">
        <f t="shared" si="7"/>
        <v>63</v>
      </c>
      <c r="N32" s="51">
        <f t="shared" si="3"/>
        <v>132.30000000000001</v>
      </c>
      <c r="O32" s="51"/>
      <c r="P32" s="55"/>
      <c r="Q32" s="56"/>
      <c r="S32" s="12">
        <f t="shared" si="8"/>
        <v>87</v>
      </c>
      <c r="T32" s="51">
        <f t="shared" si="4"/>
        <v>158.52000000000001</v>
      </c>
      <c r="U32" s="51"/>
      <c r="V32" s="55"/>
      <c r="W32" s="56"/>
    </row>
    <row r="33" spans="1:23" ht="17.25" customHeight="1">
      <c r="A33" s="12">
        <f t="shared" si="5"/>
        <v>16</v>
      </c>
      <c r="B33" s="51">
        <f t="shared" si="1"/>
        <v>70.540000000000006</v>
      </c>
      <c r="C33" s="51"/>
      <c r="D33" s="64"/>
      <c r="E33" s="62"/>
      <c r="G33" s="12">
        <f t="shared" si="6"/>
        <v>40</v>
      </c>
      <c r="H33" s="51">
        <f t="shared" si="2"/>
        <v>102.59</v>
      </c>
      <c r="I33" s="51"/>
      <c r="J33" s="55"/>
      <c r="K33" s="56"/>
      <c r="M33" s="12">
        <f t="shared" si="7"/>
        <v>64</v>
      </c>
      <c r="N33" s="51">
        <f t="shared" si="3"/>
        <v>133.47999999999999</v>
      </c>
      <c r="O33" s="51"/>
      <c r="P33" s="55"/>
      <c r="Q33" s="56"/>
      <c r="S33" s="12">
        <f t="shared" si="8"/>
        <v>88</v>
      </c>
      <c r="T33" s="51">
        <f t="shared" si="4"/>
        <v>159.53</v>
      </c>
      <c r="U33" s="51"/>
      <c r="V33" s="55"/>
      <c r="W33" s="56"/>
    </row>
    <row r="34" spans="1:23" ht="17.25" customHeight="1">
      <c r="A34" s="12">
        <f t="shared" si="5"/>
        <v>17</v>
      </c>
      <c r="B34" s="51">
        <f t="shared" si="1"/>
        <v>72.099999999999994</v>
      </c>
      <c r="C34" s="51"/>
      <c r="D34" s="64"/>
      <c r="E34" s="62"/>
      <c r="G34" s="12">
        <f t="shared" si="6"/>
        <v>41</v>
      </c>
      <c r="H34" s="51">
        <f t="shared" si="2"/>
        <v>104.02</v>
      </c>
      <c r="I34" s="51"/>
      <c r="J34" s="55"/>
      <c r="K34" s="56"/>
      <c r="M34" s="12">
        <f t="shared" si="7"/>
        <v>65</v>
      </c>
      <c r="N34" s="51">
        <f t="shared" si="3"/>
        <v>134.63999999999999</v>
      </c>
      <c r="O34" s="51"/>
      <c r="P34" s="55"/>
      <c r="Q34" s="56"/>
      <c r="S34" s="12">
        <f t="shared" si="8"/>
        <v>89</v>
      </c>
      <c r="T34" s="51">
        <f t="shared" si="4"/>
        <v>160.55000000000001</v>
      </c>
      <c r="U34" s="51"/>
      <c r="V34" s="55"/>
      <c r="W34" s="56"/>
    </row>
    <row r="35" spans="1:23" ht="17.25" customHeight="1">
      <c r="A35" s="12">
        <f t="shared" si="5"/>
        <v>18</v>
      </c>
      <c r="B35" s="51">
        <f t="shared" si="1"/>
        <v>73.599999999999994</v>
      </c>
      <c r="C35" s="51"/>
      <c r="D35" s="64"/>
      <c r="E35" s="62"/>
      <c r="G35" s="12">
        <f t="shared" si="6"/>
        <v>42</v>
      </c>
      <c r="H35" s="51">
        <f t="shared" si="2"/>
        <v>105.43</v>
      </c>
      <c r="I35" s="51"/>
      <c r="J35" s="55"/>
      <c r="K35" s="56"/>
      <c r="M35" s="12">
        <f t="shared" si="7"/>
        <v>66</v>
      </c>
      <c r="N35" s="51">
        <f t="shared" si="3"/>
        <v>135.80000000000001</v>
      </c>
      <c r="O35" s="51"/>
      <c r="P35" s="55"/>
      <c r="Q35" s="56"/>
      <c r="S35" s="12">
        <f t="shared" si="8"/>
        <v>90</v>
      </c>
      <c r="T35" s="51">
        <f t="shared" si="4"/>
        <v>161.55000000000001</v>
      </c>
      <c r="U35" s="51"/>
      <c r="V35" s="55"/>
      <c r="W35" s="56"/>
    </row>
    <row r="36" spans="1:23" ht="17.25" customHeight="1">
      <c r="A36" s="12">
        <f t="shared" si="5"/>
        <v>19</v>
      </c>
      <c r="B36" s="51">
        <f t="shared" si="1"/>
        <v>75.05</v>
      </c>
      <c r="C36" s="51"/>
      <c r="D36" s="64"/>
      <c r="E36" s="62"/>
      <c r="G36" s="12">
        <f t="shared" si="6"/>
        <v>43</v>
      </c>
      <c r="H36" s="51">
        <f t="shared" si="2"/>
        <v>106.83</v>
      </c>
      <c r="I36" s="51"/>
      <c r="J36" s="55"/>
      <c r="K36" s="56"/>
      <c r="M36" s="12">
        <f t="shared" si="7"/>
        <v>67</v>
      </c>
      <c r="N36" s="51">
        <f t="shared" si="3"/>
        <v>136.94</v>
      </c>
      <c r="O36" s="51"/>
      <c r="P36" s="55"/>
      <c r="Q36" s="56"/>
      <c r="S36" s="12">
        <f t="shared" si="8"/>
        <v>91</v>
      </c>
      <c r="T36" s="51">
        <f t="shared" si="4"/>
        <v>162.56</v>
      </c>
      <c r="U36" s="51"/>
      <c r="V36" s="55"/>
      <c r="W36" s="56"/>
    </row>
    <row r="37" spans="1:23" ht="17.25" customHeight="1">
      <c r="A37" s="12">
        <f t="shared" si="5"/>
        <v>20</v>
      </c>
      <c r="B37" s="51">
        <f t="shared" si="1"/>
        <v>76.44</v>
      </c>
      <c r="C37" s="51"/>
      <c r="D37" s="64"/>
      <c r="E37" s="62"/>
      <c r="G37" s="12">
        <f t="shared" si="6"/>
        <v>44</v>
      </c>
      <c r="H37" s="51">
        <f t="shared" si="2"/>
        <v>108.21</v>
      </c>
      <c r="I37" s="51"/>
      <c r="J37" s="55"/>
      <c r="K37" s="56"/>
      <c r="M37" s="12">
        <f t="shared" si="7"/>
        <v>68</v>
      </c>
      <c r="N37" s="51">
        <f t="shared" si="3"/>
        <v>138.09</v>
      </c>
      <c r="O37" s="51"/>
      <c r="P37" s="55"/>
      <c r="Q37" s="56"/>
      <c r="S37" s="12">
        <f t="shared" si="8"/>
        <v>92</v>
      </c>
      <c r="T37" s="51">
        <f t="shared" si="4"/>
        <v>163.56</v>
      </c>
      <c r="U37" s="51"/>
      <c r="V37" s="55"/>
      <c r="W37" s="56"/>
    </row>
    <row r="38" spans="1:23" ht="17.25" customHeight="1">
      <c r="A38" s="12">
        <f t="shared" si="5"/>
        <v>21</v>
      </c>
      <c r="B38" s="51">
        <f t="shared" si="1"/>
        <v>77.8</v>
      </c>
      <c r="C38" s="51"/>
      <c r="D38" s="64"/>
      <c r="E38" s="62"/>
      <c r="G38" s="12">
        <f t="shared" si="6"/>
        <v>45</v>
      </c>
      <c r="H38" s="51">
        <f t="shared" si="2"/>
        <v>109.58</v>
      </c>
      <c r="I38" s="51"/>
      <c r="J38" s="55"/>
      <c r="K38" s="56"/>
      <c r="M38" s="12">
        <f t="shared" si="7"/>
        <v>69</v>
      </c>
      <c r="N38" s="51">
        <f t="shared" si="3"/>
        <v>139.22</v>
      </c>
      <c r="O38" s="51"/>
      <c r="P38" s="55"/>
      <c r="Q38" s="56"/>
      <c r="S38" s="12">
        <f t="shared" si="8"/>
        <v>93</v>
      </c>
      <c r="T38" s="51">
        <f t="shared" si="4"/>
        <v>164.55</v>
      </c>
      <c r="U38" s="51"/>
      <c r="V38" s="55"/>
      <c r="W38" s="56"/>
    </row>
    <row r="39" spans="1:23" ht="17.25" customHeight="1">
      <c r="A39" s="12">
        <f t="shared" si="5"/>
        <v>22</v>
      </c>
      <c r="B39" s="51">
        <f t="shared" si="1"/>
        <v>79.11</v>
      </c>
      <c r="C39" s="51"/>
      <c r="D39" s="64"/>
      <c r="E39" s="62"/>
      <c r="G39" s="12">
        <f t="shared" si="6"/>
        <v>46</v>
      </c>
      <c r="H39" s="51">
        <f t="shared" si="2"/>
        <v>110.94</v>
      </c>
      <c r="I39" s="51"/>
      <c r="J39" s="55"/>
      <c r="K39" s="56"/>
      <c r="M39" s="12">
        <f t="shared" si="7"/>
        <v>70</v>
      </c>
      <c r="N39" s="51">
        <f t="shared" si="3"/>
        <v>140.35</v>
      </c>
      <c r="O39" s="51"/>
      <c r="P39" s="55"/>
      <c r="Q39" s="56"/>
      <c r="S39" s="12">
        <f t="shared" si="8"/>
        <v>94</v>
      </c>
      <c r="T39" s="51">
        <f t="shared" si="4"/>
        <v>165.54</v>
      </c>
      <c r="U39" s="51"/>
      <c r="V39" s="55"/>
      <c r="W39" s="56"/>
    </row>
    <row r="40" spans="1:23" ht="17.25" customHeight="1">
      <c r="A40" s="12">
        <f t="shared" si="5"/>
        <v>23</v>
      </c>
      <c r="B40" s="51">
        <f t="shared" si="1"/>
        <v>80.39</v>
      </c>
      <c r="C40" s="51"/>
      <c r="D40" s="64"/>
      <c r="E40" s="62"/>
      <c r="G40" s="12">
        <f t="shared" si="6"/>
        <v>47</v>
      </c>
      <c r="H40" s="51">
        <f t="shared" si="2"/>
        <v>112.28</v>
      </c>
      <c r="I40" s="51"/>
      <c r="J40" s="55"/>
      <c r="K40" s="56"/>
      <c r="M40" s="12">
        <f t="shared" si="7"/>
        <v>71</v>
      </c>
      <c r="N40" s="51">
        <f t="shared" si="3"/>
        <v>141.46</v>
      </c>
      <c r="O40" s="51"/>
      <c r="P40" s="55"/>
      <c r="Q40" s="56"/>
      <c r="S40" s="12">
        <f t="shared" si="8"/>
        <v>95</v>
      </c>
      <c r="T40" s="51">
        <f t="shared" si="4"/>
        <v>166.52</v>
      </c>
      <c r="U40" s="51"/>
      <c r="V40" s="55"/>
      <c r="W40" s="56"/>
    </row>
    <row r="41" spans="1:23" ht="17.25" customHeight="1">
      <c r="A41" s="12">
        <f t="shared" si="5"/>
        <v>24</v>
      </c>
      <c r="B41" s="51">
        <f t="shared" si="1"/>
        <v>81.63</v>
      </c>
      <c r="C41" s="51"/>
      <c r="D41" s="64"/>
      <c r="E41" s="62"/>
      <c r="G41" s="12">
        <f t="shared" si="6"/>
        <v>48</v>
      </c>
      <c r="H41" s="51">
        <f t="shared" si="2"/>
        <v>113.62</v>
      </c>
      <c r="I41" s="51"/>
      <c r="J41" s="55"/>
      <c r="K41" s="56"/>
      <c r="M41" s="12">
        <f t="shared" si="7"/>
        <v>72</v>
      </c>
      <c r="N41" s="51">
        <f t="shared" si="3"/>
        <v>142.58000000000001</v>
      </c>
      <c r="O41" s="51"/>
      <c r="P41" s="55"/>
      <c r="Q41" s="56"/>
      <c r="S41" s="12">
        <f t="shared" si="8"/>
        <v>96</v>
      </c>
      <c r="T41" s="51">
        <f t="shared" si="4"/>
        <v>167.5</v>
      </c>
      <c r="U41" s="51"/>
      <c r="V41" s="55"/>
      <c r="W41" s="56"/>
    </row>
    <row r="42" spans="1:23" ht="17.25" customHeight="1" thickBot="1">
      <c r="A42" s="12">
        <f t="shared" si="5"/>
        <v>25</v>
      </c>
      <c r="B42" s="51">
        <f t="shared" si="1"/>
        <v>82.84</v>
      </c>
      <c r="C42" s="51"/>
      <c r="D42" s="65"/>
      <c r="E42" s="66"/>
      <c r="G42" s="12">
        <f t="shared" si="6"/>
        <v>49</v>
      </c>
      <c r="H42" s="51">
        <f t="shared" si="2"/>
        <v>114.94</v>
      </c>
      <c r="I42" s="51"/>
      <c r="J42" s="57"/>
      <c r="K42" s="58"/>
      <c r="M42" s="12">
        <f t="shared" si="7"/>
        <v>73</v>
      </c>
      <c r="N42" s="51">
        <f t="shared" si="3"/>
        <v>143.68</v>
      </c>
      <c r="O42" s="51"/>
      <c r="P42" s="57"/>
      <c r="Q42" s="58"/>
      <c r="S42" s="12">
        <f t="shared" si="8"/>
        <v>97</v>
      </c>
      <c r="T42" s="51">
        <f t="shared" si="4"/>
        <v>168.48</v>
      </c>
      <c r="U42" s="51"/>
      <c r="V42" s="57"/>
      <c r="W42" s="58"/>
    </row>
  </sheetData>
  <mergeCells count="150">
    <mergeCell ref="N3:O3"/>
    <mergeCell ref="B4:C4"/>
    <mergeCell ref="D4:E4"/>
    <mergeCell ref="F4:G4"/>
    <mergeCell ref="H4:I4"/>
    <mergeCell ref="J4:K4"/>
    <mergeCell ref="L4:M4"/>
    <mergeCell ref="N4:O4"/>
    <mergeCell ref="B3:C3"/>
    <mergeCell ref="D3:E3"/>
    <mergeCell ref="F3:G3"/>
    <mergeCell ref="H3:I3"/>
    <mergeCell ref="J3:K3"/>
    <mergeCell ref="L3:M3"/>
    <mergeCell ref="C12:D12"/>
    <mergeCell ref="A17:A18"/>
    <mergeCell ref="B17:C17"/>
    <mergeCell ref="D17:E18"/>
    <mergeCell ref="B18:C18"/>
    <mergeCell ref="N5:O5"/>
    <mergeCell ref="B6:C6"/>
    <mergeCell ref="D6:E6"/>
    <mergeCell ref="F6:G6"/>
    <mergeCell ref="H6:I6"/>
    <mergeCell ref="J6:K6"/>
    <mergeCell ref="L6:M6"/>
    <mergeCell ref="N6:O6"/>
    <mergeCell ref="B5:C5"/>
    <mergeCell ref="D5:E5"/>
    <mergeCell ref="F5:G5"/>
    <mergeCell ref="H5:I5"/>
    <mergeCell ref="J5:K5"/>
    <mergeCell ref="L5:M5"/>
    <mergeCell ref="M17:M18"/>
    <mergeCell ref="N17:O17"/>
    <mergeCell ref="I15:J15"/>
    <mergeCell ref="B19:C19"/>
    <mergeCell ref="D19:E26"/>
    <mergeCell ref="B20:C20"/>
    <mergeCell ref="B21:C21"/>
    <mergeCell ref="B22:C22"/>
    <mergeCell ref="B23:C23"/>
    <mergeCell ref="B24:C24"/>
    <mergeCell ref="B25:C25"/>
    <mergeCell ref="B26:C26"/>
    <mergeCell ref="D27:E42"/>
    <mergeCell ref="B28:C28"/>
    <mergeCell ref="B29:C29"/>
    <mergeCell ref="B30:C30"/>
    <mergeCell ref="B31:C31"/>
    <mergeCell ref="B32:C32"/>
    <mergeCell ref="B33:C33"/>
    <mergeCell ref="B34:C34"/>
    <mergeCell ref="B35:C35"/>
    <mergeCell ref="H22:I22"/>
    <mergeCell ref="H23:I23"/>
    <mergeCell ref="H24:I24"/>
    <mergeCell ref="H25:I25"/>
    <mergeCell ref="H26:I26"/>
    <mergeCell ref="N21:O21"/>
    <mergeCell ref="N22:O22"/>
    <mergeCell ref="B42:C42"/>
    <mergeCell ref="G17:G18"/>
    <mergeCell ref="H17:I17"/>
    <mergeCell ref="J17:K18"/>
    <mergeCell ref="H18:I18"/>
    <mergeCell ref="H19:I19"/>
    <mergeCell ref="J19:K19"/>
    <mergeCell ref="H20:I20"/>
    <mergeCell ref="J20:K42"/>
    <mergeCell ref="H21:I21"/>
    <mergeCell ref="B36:C36"/>
    <mergeCell ref="B37:C37"/>
    <mergeCell ref="B38:C38"/>
    <mergeCell ref="B39:C39"/>
    <mergeCell ref="B40:C40"/>
    <mergeCell ref="B41:C41"/>
    <mergeCell ref="B27:C27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H40:I40"/>
    <mergeCell ref="H41:I41"/>
    <mergeCell ref="H42:I42"/>
    <mergeCell ref="H27:I27"/>
    <mergeCell ref="T23:U23"/>
    <mergeCell ref="T24:U24"/>
    <mergeCell ref="N39:O39"/>
    <mergeCell ref="N40:O40"/>
    <mergeCell ref="N41:O41"/>
    <mergeCell ref="N42:O42"/>
    <mergeCell ref="N38:O38"/>
    <mergeCell ref="T38:U38"/>
    <mergeCell ref="T39:U39"/>
    <mergeCell ref="T40:U40"/>
    <mergeCell ref="T41:U41"/>
    <mergeCell ref="T42:U42"/>
    <mergeCell ref="N33:O33"/>
    <mergeCell ref="N34:O34"/>
    <mergeCell ref="N35:O35"/>
    <mergeCell ref="N36:O36"/>
    <mergeCell ref="P19:Q42"/>
    <mergeCell ref="N20:O20"/>
    <mergeCell ref="H34:I34"/>
    <mergeCell ref="H35:I35"/>
    <mergeCell ref="R15:S15"/>
    <mergeCell ref="V25:W4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V17:W18"/>
    <mergeCell ref="T18:U18"/>
    <mergeCell ref="T19:U19"/>
    <mergeCell ref="V19:W24"/>
    <mergeCell ref="T20:U20"/>
    <mergeCell ref="T21:U21"/>
    <mergeCell ref="T22:U22"/>
    <mergeCell ref="S17:S18"/>
    <mergeCell ref="T17:U17"/>
    <mergeCell ref="T25:U25"/>
    <mergeCell ref="T35:U35"/>
    <mergeCell ref="T36:U36"/>
    <mergeCell ref="T37:U37"/>
    <mergeCell ref="P17:Q18"/>
    <mergeCell ref="N18:O18"/>
    <mergeCell ref="N19:O19"/>
    <mergeCell ref="N37:O37"/>
    <mergeCell ref="N27:O27"/>
    <mergeCell ref="N28:O28"/>
    <mergeCell ref="N29:O29"/>
    <mergeCell ref="N30:O30"/>
    <mergeCell ref="N31:O31"/>
    <mergeCell ref="N32:O32"/>
    <mergeCell ref="N23:O23"/>
    <mergeCell ref="N24:O24"/>
    <mergeCell ref="N25:O25"/>
    <mergeCell ref="N26:O26"/>
  </mergeCells>
  <phoneticPr fontId="2"/>
  <conditionalFormatting sqref="A19:A42">
    <cfRule type="expression" dxfId="27" priority="14">
      <formula>$M$12=A19</formula>
    </cfRule>
  </conditionalFormatting>
  <conditionalFormatting sqref="B19:C42">
    <cfRule type="expression" dxfId="26" priority="19">
      <formula>A19=$M$12</formula>
    </cfRule>
  </conditionalFormatting>
  <conditionalFormatting sqref="D19:E26">
    <cfRule type="expression" dxfId="25" priority="7">
      <formula>AND($M$12&gt;1,$M$12&lt;10)</formula>
    </cfRule>
  </conditionalFormatting>
  <conditionalFormatting sqref="D27:E42">
    <cfRule type="expression" dxfId="24" priority="6">
      <formula>AND($M$12&gt;9,$M$12&lt;26)</formula>
    </cfRule>
  </conditionalFormatting>
  <conditionalFormatting sqref="G19:G42">
    <cfRule type="expression" dxfId="23" priority="12">
      <formula>$M$12=G19</formula>
    </cfRule>
  </conditionalFormatting>
  <conditionalFormatting sqref="H19:I42">
    <cfRule type="expression" dxfId="22" priority="18">
      <formula>G19=$M$12</formula>
    </cfRule>
  </conditionalFormatting>
  <conditionalFormatting sqref="J19:K19">
    <cfRule type="expression" dxfId="21" priority="4">
      <formula>AND($M$12&gt;9,$M$12&lt;27)</formula>
    </cfRule>
  </conditionalFormatting>
  <conditionalFormatting sqref="J20:K42">
    <cfRule type="expression" dxfId="20" priority="5">
      <formula>AND($M$12&gt;26,$M$12&lt;80)</formula>
    </cfRule>
  </conditionalFormatting>
  <conditionalFormatting sqref="M19:M42">
    <cfRule type="expression" dxfId="19" priority="10">
      <formula>$M$12=M19</formula>
    </cfRule>
  </conditionalFormatting>
  <conditionalFormatting sqref="N19:O42">
    <cfRule type="expression" dxfId="18" priority="17">
      <formula>M19=$M$12</formula>
    </cfRule>
  </conditionalFormatting>
  <conditionalFormatting sqref="P19:Q42">
    <cfRule type="expression" dxfId="17" priority="3">
      <formula>AND($M$12&gt;26,$M$12&lt;80)</formula>
    </cfRule>
  </conditionalFormatting>
  <conditionalFormatting sqref="S19:S42">
    <cfRule type="expression" dxfId="16" priority="8">
      <formula>$M$12=S19</formula>
    </cfRule>
  </conditionalFormatting>
  <conditionalFormatting sqref="T19:U42">
    <cfRule type="expression" dxfId="15" priority="16">
      <formula>S19=$M$12</formula>
    </cfRule>
  </conditionalFormatting>
  <conditionalFormatting sqref="V19:W24">
    <cfRule type="expression" dxfId="14" priority="2">
      <formula>AND($M$12&gt;26,$M$12&lt;80)</formula>
    </cfRule>
  </conditionalFormatting>
  <conditionalFormatting sqref="V25:W42">
    <cfRule type="expression" dxfId="13" priority="1">
      <formula>AND($M$12&gt;79,$M$12&lt;98)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X46"/>
  <sheetViews>
    <sheetView workbookViewId="0">
      <selection activeCell="Y6" sqref="Y6"/>
    </sheetView>
  </sheetViews>
  <sheetFormatPr defaultColWidth="3.875" defaultRowHeight="17.25" customHeight="1"/>
  <sheetData>
    <row r="1" spans="1:24" ht="17.25" customHeight="1">
      <c r="A1" s="1" t="s">
        <v>72</v>
      </c>
    </row>
    <row r="2" spans="1:24" ht="17.25" customHeight="1" thickBot="1">
      <c r="A2" s="5" t="s">
        <v>77</v>
      </c>
    </row>
    <row r="3" spans="1:24" ht="17.25" customHeight="1">
      <c r="B3" s="88" t="s">
        <v>45</v>
      </c>
      <c r="C3" s="88"/>
      <c r="D3" s="103"/>
      <c r="E3" s="91" t="s">
        <v>46</v>
      </c>
      <c r="F3" s="91"/>
      <c r="G3" s="99" t="s">
        <v>47</v>
      </c>
      <c r="H3" s="91" t="s">
        <v>48</v>
      </c>
      <c r="I3" s="91"/>
      <c r="J3" s="101" t="s">
        <v>49</v>
      </c>
      <c r="K3" s="101"/>
      <c r="N3" s="88" t="s">
        <v>45</v>
      </c>
      <c r="O3" s="88"/>
      <c r="P3" s="103"/>
      <c r="Q3" s="91" t="s">
        <v>46</v>
      </c>
      <c r="R3" s="91"/>
      <c r="S3" s="99" t="s">
        <v>47</v>
      </c>
      <c r="T3" s="91" t="s">
        <v>48</v>
      </c>
      <c r="U3" s="91"/>
      <c r="V3" s="101" t="s">
        <v>49</v>
      </c>
      <c r="W3" s="101"/>
    </row>
    <row r="4" spans="1:24" ht="17.25" customHeight="1">
      <c r="B4" s="90"/>
      <c r="C4" s="90"/>
      <c r="D4" s="104"/>
      <c r="E4" s="92"/>
      <c r="F4" s="92"/>
      <c r="G4" s="100"/>
      <c r="H4" s="92"/>
      <c r="I4" s="92"/>
      <c r="J4" s="102"/>
      <c r="K4" s="102"/>
      <c r="N4" s="90"/>
      <c r="O4" s="90"/>
      <c r="P4" s="104"/>
      <c r="Q4" s="92"/>
      <c r="R4" s="92"/>
      <c r="S4" s="100"/>
      <c r="T4" s="92"/>
      <c r="U4" s="92"/>
      <c r="V4" s="102"/>
      <c r="W4" s="102"/>
    </row>
    <row r="5" spans="1:24" ht="17.25" customHeight="1">
      <c r="C5" s="19" t="s">
        <v>50</v>
      </c>
      <c r="D5" s="20"/>
      <c r="E5" s="95" t="s">
        <v>51</v>
      </c>
      <c r="F5" s="96"/>
      <c r="G5" s="16">
        <v>10</v>
      </c>
      <c r="H5" s="93"/>
      <c r="I5" s="94"/>
      <c r="J5" s="97">
        <f>+G5*H5</f>
        <v>0</v>
      </c>
      <c r="K5" s="98"/>
      <c r="O5" s="15" t="s">
        <v>59</v>
      </c>
      <c r="P5" s="15"/>
      <c r="Q5" s="95" t="s">
        <v>55</v>
      </c>
      <c r="R5" s="96"/>
      <c r="S5" s="16">
        <v>3</v>
      </c>
      <c r="T5" s="93"/>
      <c r="U5" s="94"/>
      <c r="V5" s="97">
        <f t="shared" ref="V5:V13" si="0">+S5*T5</f>
        <v>0</v>
      </c>
      <c r="W5" s="98"/>
    </row>
    <row r="6" spans="1:24" ht="17.25" customHeight="1">
      <c r="C6" s="19" t="s">
        <v>50</v>
      </c>
      <c r="D6" s="20"/>
      <c r="E6" s="95" t="s">
        <v>52</v>
      </c>
      <c r="F6" s="96"/>
      <c r="G6" s="16">
        <v>5</v>
      </c>
      <c r="H6" s="93"/>
      <c r="I6" s="94"/>
      <c r="J6" s="97">
        <f>+G6*H6</f>
        <v>0</v>
      </c>
      <c r="K6" s="98"/>
      <c r="O6" s="15" t="s">
        <v>60</v>
      </c>
      <c r="P6" s="15"/>
      <c r="Q6" s="95" t="s">
        <v>55</v>
      </c>
      <c r="R6" s="96"/>
      <c r="S6" s="16">
        <v>5</v>
      </c>
      <c r="T6" s="93"/>
      <c r="U6" s="94"/>
      <c r="V6" s="97">
        <f t="shared" si="0"/>
        <v>0</v>
      </c>
      <c r="W6" s="98"/>
    </row>
    <row r="7" spans="1:24" ht="17.25" customHeight="1">
      <c r="C7" s="19" t="s">
        <v>53</v>
      </c>
      <c r="D7" s="20"/>
      <c r="E7" s="95" t="s">
        <v>51</v>
      </c>
      <c r="F7" s="96"/>
      <c r="G7" s="16">
        <v>5</v>
      </c>
      <c r="H7" s="93"/>
      <c r="I7" s="94"/>
      <c r="J7" s="97">
        <f t="shared" ref="J7:J13" si="1">+G7*H7</f>
        <v>0</v>
      </c>
      <c r="K7" s="98"/>
      <c r="O7" s="15" t="s">
        <v>61</v>
      </c>
      <c r="P7" s="15"/>
      <c r="Q7" s="95" t="s">
        <v>55</v>
      </c>
      <c r="R7" s="96"/>
      <c r="S7" s="16">
        <v>2</v>
      </c>
      <c r="T7" s="93"/>
      <c r="U7" s="94"/>
      <c r="V7" s="97">
        <f t="shared" si="0"/>
        <v>0</v>
      </c>
      <c r="W7" s="98"/>
    </row>
    <row r="8" spans="1:24" ht="17.25" customHeight="1">
      <c r="C8" s="19" t="s">
        <v>53</v>
      </c>
      <c r="D8" s="20"/>
      <c r="E8" s="95" t="s">
        <v>52</v>
      </c>
      <c r="F8" s="96"/>
      <c r="G8" s="16">
        <v>3</v>
      </c>
      <c r="H8" s="93"/>
      <c r="I8" s="94"/>
      <c r="J8" s="97">
        <f t="shared" si="1"/>
        <v>0</v>
      </c>
      <c r="K8" s="98"/>
      <c r="O8" s="15" t="s">
        <v>62</v>
      </c>
      <c r="P8" s="15"/>
      <c r="Q8" s="95" t="s">
        <v>55</v>
      </c>
      <c r="R8" s="96"/>
      <c r="S8" s="16">
        <v>4</v>
      </c>
      <c r="T8" s="93"/>
      <c r="U8" s="94"/>
      <c r="V8" s="97">
        <f t="shared" si="0"/>
        <v>0</v>
      </c>
      <c r="W8" s="98"/>
    </row>
    <row r="9" spans="1:24" ht="17.25" customHeight="1">
      <c r="C9" s="19" t="s">
        <v>54</v>
      </c>
      <c r="D9" s="20"/>
      <c r="E9" s="95" t="s">
        <v>55</v>
      </c>
      <c r="F9" s="96"/>
      <c r="G9" s="16">
        <v>2</v>
      </c>
      <c r="H9" s="93"/>
      <c r="I9" s="94"/>
      <c r="J9" s="97">
        <f t="shared" si="1"/>
        <v>0</v>
      </c>
      <c r="K9" s="98"/>
      <c r="O9" s="15" t="s">
        <v>63</v>
      </c>
      <c r="P9" s="15"/>
      <c r="Q9" s="95" t="s">
        <v>55</v>
      </c>
      <c r="R9" s="96"/>
      <c r="S9" s="16">
        <v>4</v>
      </c>
      <c r="T9" s="93"/>
      <c r="U9" s="94"/>
      <c r="V9" s="97">
        <f t="shared" si="0"/>
        <v>0</v>
      </c>
      <c r="W9" s="98"/>
    </row>
    <row r="10" spans="1:24" ht="17.25" customHeight="1">
      <c r="C10" s="19" t="s">
        <v>56</v>
      </c>
      <c r="D10" s="20"/>
      <c r="E10" s="95" t="s">
        <v>55</v>
      </c>
      <c r="F10" s="96"/>
      <c r="G10" s="16">
        <v>1</v>
      </c>
      <c r="H10" s="93"/>
      <c r="I10" s="94"/>
      <c r="J10" s="97">
        <f t="shared" si="1"/>
        <v>0</v>
      </c>
      <c r="K10" s="98"/>
      <c r="O10" s="15" t="s">
        <v>64</v>
      </c>
      <c r="P10" s="15"/>
      <c r="Q10" s="95" t="s">
        <v>65</v>
      </c>
      <c r="R10" s="96"/>
      <c r="S10" s="16">
        <v>4</v>
      </c>
      <c r="T10" s="93"/>
      <c r="U10" s="94"/>
      <c r="V10" s="97">
        <f t="shared" si="0"/>
        <v>0</v>
      </c>
      <c r="W10" s="98"/>
    </row>
    <row r="11" spans="1:24" ht="17.25" customHeight="1">
      <c r="C11" s="15" t="s">
        <v>57</v>
      </c>
      <c r="D11" s="15"/>
      <c r="E11" s="95" t="s">
        <v>55</v>
      </c>
      <c r="F11" s="96"/>
      <c r="G11" s="16">
        <v>3</v>
      </c>
      <c r="H11" s="93"/>
      <c r="I11" s="94"/>
      <c r="J11" s="97">
        <f t="shared" si="1"/>
        <v>0</v>
      </c>
      <c r="K11" s="98"/>
      <c r="O11" s="15" t="s">
        <v>66</v>
      </c>
      <c r="P11" s="15"/>
      <c r="Q11" s="95" t="s">
        <v>67</v>
      </c>
      <c r="R11" s="96"/>
      <c r="S11" s="16">
        <v>2</v>
      </c>
      <c r="T11" s="93"/>
      <c r="U11" s="94"/>
      <c r="V11" s="97">
        <f t="shared" si="0"/>
        <v>0</v>
      </c>
      <c r="W11" s="98"/>
    </row>
    <row r="12" spans="1:24" ht="17.25" customHeight="1">
      <c r="C12" s="15" t="s">
        <v>58</v>
      </c>
      <c r="D12" s="15"/>
      <c r="E12" s="95" t="s">
        <v>55</v>
      </c>
      <c r="F12" s="96"/>
      <c r="G12" s="16">
        <v>3</v>
      </c>
      <c r="H12" s="93"/>
      <c r="I12" s="94"/>
      <c r="J12" s="97">
        <f t="shared" si="1"/>
        <v>0</v>
      </c>
      <c r="K12" s="98"/>
      <c r="O12" s="15" t="s">
        <v>68</v>
      </c>
      <c r="P12" s="15"/>
      <c r="Q12" s="95" t="s">
        <v>69</v>
      </c>
      <c r="R12" s="96"/>
      <c r="S12" s="16">
        <v>2</v>
      </c>
      <c r="T12" s="93"/>
      <c r="U12" s="94"/>
      <c r="V12" s="97">
        <f t="shared" si="0"/>
        <v>0</v>
      </c>
      <c r="W12" s="98"/>
    </row>
    <row r="13" spans="1:24" ht="17.25" customHeight="1" thickBot="1">
      <c r="B13" s="21"/>
      <c r="C13" s="17" t="s">
        <v>59</v>
      </c>
      <c r="D13" s="17"/>
      <c r="E13" s="105" t="s">
        <v>55</v>
      </c>
      <c r="F13" s="106"/>
      <c r="G13" s="18">
        <v>4</v>
      </c>
      <c r="H13" s="108"/>
      <c r="I13" s="109"/>
      <c r="J13" s="110">
        <f t="shared" si="1"/>
        <v>0</v>
      </c>
      <c r="K13" s="111"/>
      <c r="N13" s="21"/>
      <c r="O13" s="17" t="s">
        <v>70</v>
      </c>
      <c r="P13" s="17"/>
      <c r="Q13" s="105" t="s">
        <v>55</v>
      </c>
      <c r="R13" s="106"/>
      <c r="S13" s="18">
        <v>5</v>
      </c>
      <c r="T13" s="93"/>
      <c r="U13" s="94"/>
      <c r="V13" s="97">
        <f t="shared" si="0"/>
        <v>0</v>
      </c>
      <c r="W13" s="98"/>
    </row>
    <row r="14" spans="1:24" ht="17.25" customHeight="1">
      <c r="O14" s="14" t="s">
        <v>71</v>
      </c>
      <c r="P14" s="14"/>
      <c r="Q14" s="19"/>
      <c r="R14" s="19"/>
      <c r="S14" s="19"/>
      <c r="T14" s="88"/>
      <c r="U14" s="88"/>
      <c r="V14" s="107">
        <f>SUM(J5:K13)+SUM(V5:W13)</f>
        <v>0</v>
      </c>
      <c r="W14" s="88"/>
    </row>
    <row r="15" spans="1:24" ht="17.25" customHeight="1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5"/>
      <c r="X15" s="26"/>
    </row>
    <row r="16" spans="1:24" ht="17.25" customHeight="1">
      <c r="A16" s="26"/>
      <c r="B16" s="26"/>
      <c r="C16" s="26" t="s">
        <v>42</v>
      </c>
      <c r="D16" s="26"/>
      <c r="E16" s="26"/>
      <c r="F16" s="26"/>
      <c r="G16" s="26"/>
      <c r="H16" s="26"/>
      <c r="I16" s="80" t="str">
        <f>IF(AND(V14&gt;=A20,V14&lt;=A46),ROUND(VLOOKUP(V14,A20:C46,2,TRUE),2),IF(AND(V14&gt;=G20,V14&lt;=G46),ROUND(VLOOKUP(V14,G20:I46,2,TRUE),2),IF(AND(V14&gt;=M20,V14&lt;=M46),ROUND(VLOOKUP(V14,M20:O46,2,TRUE),2),IF(AND(V14&gt;=S20,V14&lt;=S46),ROUND(VLOOKUP(V14,S20:U46,2,TRUE),2),"-"))))</f>
        <v>-</v>
      </c>
      <c r="J16" s="80"/>
      <c r="K16" s="26" t="s">
        <v>43</v>
      </c>
      <c r="L16" s="26"/>
      <c r="M16" s="26"/>
      <c r="N16" s="26"/>
      <c r="O16" s="26"/>
      <c r="P16" s="26"/>
      <c r="Q16" s="26"/>
      <c r="R16" s="80" t="str">
        <f>IF(AND(I16&gt;=B20,I16&lt;=B21),D20,IF(AND(I16&gt;=B22,I16&lt;=B32),D22,IF(AND(I16&gt;=B33,I16&lt;=H21),D33,IF(AND(I16&gt;=H22,I16&lt;=N45),J22,IF(I16="-","-",V20)))))</f>
        <v>-</v>
      </c>
      <c r="S16" s="80"/>
      <c r="T16" s="26" t="s">
        <v>121</v>
      </c>
      <c r="U16" s="26"/>
      <c r="V16" s="26"/>
      <c r="W16" s="25"/>
      <c r="X16" s="26"/>
    </row>
    <row r="17" spans="1:23" ht="17.25" customHeight="1" thickBot="1"/>
    <row r="18" spans="1:23" ht="17.25" customHeight="1">
      <c r="A18" s="85" t="s">
        <v>73</v>
      </c>
      <c r="B18" s="60" t="s">
        <v>32</v>
      </c>
      <c r="C18" s="61"/>
      <c r="D18" s="87" t="s">
        <v>74</v>
      </c>
      <c r="E18" s="88"/>
      <c r="G18" s="85" t="s">
        <v>73</v>
      </c>
      <c r="H18" s="60" t="s">
        <v>32</v>
      </c>
      <c r="I18" s="61"/>
      <c r="J18" s="87" t="s">
        <v>74</v>
      </c>
      <c r="K18" s="88"/>
      <c r="M18" s="85" t="s">
        <v>73</v>
      </c>
      <c r="N18" s="60" t="s">
        <v>32</v>
      </c>
      <c r="O18" s="61"/>
      <c r="P18" s="87" t="s">
        <v>74</v>
      </c>
      <c r="Q18" s="88"/>
      <c r="S18" s="85" t="s">
        <v>73</v>
      </c>
      <c r="T18" s="60" t="s">
        <v>32</v>
      </c>
      <c r="U18" s="61"/>
      <c r="V18" s="87" t="s">
        <v>74</v>
      </c>
      <c r="W18" s="88"/>
    </row>
    <row r="19" spans="1:23" ht="17.25" customHeight="1">
      <c r="A19" s="86"/>
      <c r="B19" s="48" t="s">
        <v>75</v>
      </c>
      <c r="C19" s="50"/>
      <c r="D19" s="89"/>
      <c r="E19" s="90"/>
      <c r="G19" s="86"/>
      <c r="H19" s="48" t="s">
        <v>76</v>
      </c>
      <c r="I19" s="50"/>
      <c r="J19" s="89"/>
      <c r="K19" s="90"/>
      <c r="M19" s="86"/>
      <c r="N19" s="48" t="s">
        <v>76</v>
      </c>
      <c r="O19" s="50"/>
      <c r="P19" s="89"/>
      <c r="Q19" s="90"/>
      <c r="S19" s="86"/>
      <c r="T19" s="48" t="s">
        <v>76</v>
      </c>
      <c r="U19" s="50"/>
      <c r="V19" s="89"/>
      <c r="W19" s="90"/>
    </row>
    <row r="20" spans="1:23" ht="17.25" customHeight="1">
      <c r="A20" s="22">
        <v>10</v>
      </c>
      <c r="B20" s="81">
        <f>ROUND(10^(0.68*LOG(A20)+0.85),2)</f>
        <v>33.880000000000003</v>
      </c>
      <c r="C20" s="82"/>
      <c r="D20" s="53" t="s">
        <v>114</v>
      </c>
      <c r="E20" s="54"/>
      <c r="G20" s="22">
        <v>37</v>
      </c>
      <c r="H20" s="81">
        <f t="shared" ref="H20:H46" si="2">10^(0.68*LOG(G20)+0.85)</f>
        <v>82.485416634034735</v>
      </c>
      <c r="I20" s="82"/>
      <c r="J20" s="53" t="s">
        <v>36</v>
      </c>
      <c r="K20" s="54"/>
      <c r="M20" s="22">
        <v>64</v>
      </c>
      <c r="N20" s="81">
        <f t="shared" ref="N20:N31" si="3">10^(0.68*LOG(M20)+0.85)</f>
        <v>119.72983453334582</v>
      </c>
      <c r="O20" s="82"/>
      <c r="P20" s="53" t="s">
        <v>118</v>
      </c>
      <c r="Q20" s="54"/>
      <c r="S20" s="22">
        <v>91</v>
      </c>
      <c r="T20" s="81">
        <f t="shared" ref="T20:T34" si="4">10^(0.68*LOG(S20)+0.85)</f>
        <v>152.10663082404776</v>
      </c>
      <c r="U20" s="82"/>
      <c r="V20" s="53" t="s">
        <v>120</v>
      </c>
      <c r="W20" s="54"/>
    </row>
    <row r="21" spans="1:23" ht="17.25" customHeight="1">
      <c r="A21" s="22">
        <v>11</v>
      </c>
      <c r="B21" s="81">
        <f t="shared" ref="B21:B46" si="5">10^(0.68*LOG(A21)+0.85)</f>
        <v>36.153223492552279</v>
      </c>
      <c r="C21" s="82"/>
      <c r="D21" s="48"/>
      <c r="E21" s="49"/>
      <c r="G21" s="22">
        <v>38</v>
      </c>
      <c r="H21" s="81">
        <f t="shared" si="2"/>
        <v>83.994886136178351</v>
      </c>
      <c r="I21" s="82"/>
      <c r="J21" s="48"/>
      <c r="K21" s="49"/>
      <c r="M21" s="22">
        <v>65</v>
      </c>
      <c r="N21" s="81">
        <f t="shared" si="3"/>
        <v>120.99880537014228</v>
      </c>
      <c r="O21" s="82"/>
      <c r="P21" s="55"/>
      <c r="Q21" s="56"/>
      <c r="S21" s="22">
        <v>92</v>
      </c>
      <c r="T21" s="81">
        <f t="shared" si="4"/>
        <v>153.2412629488831</v>
      </c>
      <c r="U21" s="82"/>
      <c r="V21" s="55"/>
      <c r="W21" s="56"/>
    </row>
    <row r="22" spans="1:23" ht="17.25" customHeight="1">
      <c r="A22" s="22">
        <v>12</v>
      </c>
      <c r="B22" s="81">
        <f t="shared" si="5"/>
        <v>38.35687765704909</v>
      </c>
      <c r="C22" s="82"/>
      <c r="D22" s="53" t="s">
        <v>115</v>
      </c>
      <c r="E22" s="54"/>
      <c r="G22" s="22">
        <v>39</v>
      </c>
      <c r="H22" s="81">
        <f>ROUND(10^(0.68*LOG(G22)+0.85),2)</f>
        <v>85.49</v>
      </c>
      <c r="I22" s="82"/>
      <c r="J22" s="53" t="s">
        <v>117</v>
      </c>
      <c r="K22" s="54"/>
      <c r="M22" s="22">
        <v>66</v>
      </c>
      <c r="N22" s="81">
        <f t="shared" si="3"/>
        <v>122.26154403401981</v>
      </c>
      <c r="O22" s="82"/>
      <c r="P22" s="55"/>
      <c r="Q22" s="56"/>
      <c r="S22" s="22">
        <v>93</v>
      </c>
      <c r="T22" s="81">
        <f t="shared" si="4"/>
        <v>154.37195529296744</v>
      </c>
      <c r="U22" s="82"/>
      <c r="V22" s="55"/>
      <c r="W22" s="56"/>
    </row>
    <row r="23" spans="1:23" ht="17.25" customHeight="1">
      <c r="A23" s="22">
        <v>13</v>
      </c>
      <c r="B23" s="81">
        <f t="shared" si="5"/>
        <v>40.502467254404124</v>
      </c>
      <c r="C23" s="82"/>
      <c r="D23" s="55"/>
      <c r="E23" s="56"/>
      <c r="G23" s="22">
        <v>40</v>
      </c>
      <c r="H23" s="81">
        <f t="shared" si="2"/>
        <v>86.976273045380211</v>
      </c>
      <c r="I23" s="82"/>
      <c r="J23" s="55"/>
      <c r="K23" s="56"/>
      <c r="M23" s="22">
        <v>67</v>
      </c>
      <c r="N23" s="81">
        <f t="shared" si="3"/>
        <v>123.51817487632299</v>
      </c>
      <c r="O23" s="82"/>
      <c r="P23" s="55"/>
      <c r="Q23" s="56"/>
      <c r="S23" s="22">
        <v>94</v>
      </c>
      <c r="T23" s="81">
        <f t="shared" si="4"/>
        <v>155.49876368183374</v>
      </c>
      <c r="U23" s="82"/>
      <c r="V23" s="55"/>
      <c r="W23" s="56"/>
    </row>
    <row r="24" spans="1:23" ht="17.25" customHeight="1">
      <c r="A24" s="22">
        <v>14</v>
      </c>
      <c r="B24" s="81">
        <f t="shared" si="5"/>
        <v>42.595827956388895</v>
      </c>
      <c r="C24" s="82"/>
      <c r="D24" s="55"/>
      <c r="E24" s="56"/>
      <c r="G24" s="22">
        <v>41</v>
      </c>
      <c r="H24" s="81">
        <f t="shared" si="2"/>
        <v>88.44901943087514</v>
      </c>
      <c r="I24" s="82"/>
      <c r="J24" s="55"/>
      <c r="K24" s="56"/>
      <c r="M24" s="22">
        <v>68</v>
      </c>
      <c r="N24" s="81">
        <f t="shared" si="3"/>
        <v>124.76881795230688</v>
      </c>
      <c r="O24" s="82"/>
      <c r="P24" s="55"/>
      <c r="Q24" s="56"/>
      <c r="S24" s="22">
        <v>95</v>
      </c>
      <c r="T24" s="81">
        <f t="shared" si="4"/>
        <v>156.62174256546081</v>
      </c>
      <c r="U24" s="82"/>
      <c r="V24" s="55"/>
      <c r="W24" s="56"/>
    </row>
    <row r="25" spans="1:23" ht="17.25" customHeight="1">
      <c r="A25" s="22">
        <v>15</v>
      </c>
      <c r="B25" s="81">
        <f t="shared" si="5"/>
        <v>44.641836872074016</v>
      </c>
      <c r="C25" s="82"/>
      <c r="D25" s="55"/>
      <c r="E25" s="56"/>
      <c r="G25" s="22">
        <v>42</v>
      </c>
      <c r="H25" s="81">
        <f t="shared" si="2"/>
        <v>89.910314638882596</v>
      </c>
      <c r="I25" s="82"/>
      <c r="J25" s="55"/>
      <c r="K25" s="56"/>
      <c r="M25" s="22">
        <v>69</v>
      </c>
      <c r="N25" s="81">
        <f t="shared" si="3"/>
        <v>126.01358923042285</v>
      </c>
      <c r="O25" s="82"/>
      <c r="P25" s="55"/>
      <c r="Q25" s="56"/>
      <c r="S25" s="22">
        <v>96</v>
      </c>
      <c r="T25" s="81">
        <f t="shared" si="4"/>
        <v>157.74094506626926</v>
      </c>
      <c r="U25" s="82"/>
      <c r="V25" s="55"/>
      <c r="W25" s="56"/>
    </row>
    <row r="26" spans="1:23" ht="17.25" customHeight="1">
      <c r="A26" s="22">
        <v>16</v>
      </c>
      <c r="B26" s="81">
        <f t="shared" si="5"/>
        <v>46.644623098497803</v>
      </c>
      <c r="C26" s="82"/>
      <c r="D26" s="55"/>
      <c r="E26" s="56"/>
      <c r="G26" s="22">
        <v>43</v>
      </c>
      <c r="H26" s="81">
        <f t="shared" si="2"/>
        <v>91.360517264321956</v>
      </c>
      <c r="I26" s="82"/>
      <c r="J26" s="55"/>
      <c r="K26" s="56"/>
      <c r="M26" s="22">
        <v>70</v>
      </c>
      <c r="N26" s="81">
        <f t="shared" si="3"/>
        <v>127.25260078852939</v>
      </c>
      <c r="O26" s="82"/>
      <c r="P26" s="55"/>
      <c r="Q26" s="56"/>
      <c r="S26" s="22">
        <v>97</v>
      </c>
      <c r="T26" s="81">
        <f t="shared" si="4"/>
        <v>158.85642302495842</v>
      </c>
      <c r="U26" s="82"/>
      <c r="V26" s="55"/>
      <c r="W26" s="56"/>
    </row>
    <row r="27" spans="1:23" ht="17.25" customHeight="1">
      <c r="A27" s="22">
        <v>17</v>
      </c>
      <c r="B27" s="81">
        <f t="shared" si="5"/>
        <v>48.607721797273335</v>
      </c>
      <c r="C27" s="82"/>
      <c r="D27" s="55"/>
      <c r="E27" s="56"/>
      <c r="G27" s="22">
        <v>44</v>
      </c>
      <c r="H27" s="81">
        <f t="shared" si="2"/>
        <v>92.799966621442408</v>
      </c>
      <c r="I27" s="82"/>
      <c r="J27" s="55"/>
      <c r="K27" s="56"/>
      <c r="M27" s="22">
        <v>71</v>
      </c>
      <c r="N27" s="81">
        <f t="shared" si="3"/>
        <v>128.48596099801898</v>
      </c>
      <c r="O27" s="82"/>
      <c r="P27" s="55"/>
      <c r="Q27" s="56"/>
      <c r="S27" s="22">
        <v>98</v>
      </c>
      <c r="T27" s="81">
        <f t="shared" si="4"/>
        <v>159.96822704430616</v>
      </c>
      <c r="U27" s="82"/>
      <c r="V27" s="55"/>
      <c r="W27" s="56"/>
    </row>
    <row r="28" spans="1:23" ht="17.25" customHeight="1">
      <c r="A28" s="22">
        <v>18</v>
      </c>
      <c r="B28" s="81">
        <f t="shared" si="5"/>
        <v>50.534189368891923</v>
      </c>
      <c r="C28" s="82"/>
      <c r="D28" s="55"/>
      <c r="E28" s="56"/>
      <c r="G28" s="22">
        <v>45</v>
      </c>
      <c r="H28" s="81">
        <f t="shared" si="2"/>
        <v>94.22898419383408</v>
      </c>
      <c r="I28" s="82"/>
      <c r="J28" s="55"/>
      <c r="K28" s="56"/>
      <c r="M28" s="22">
        <v>72</v>
      </c>
      <c r="N28" s="81">
        <f t="shared" si="3"/>
        <v>129.71377469676776</v>
      </c>
      <c r="O28" s="82"/>
      <c r="P28" s="55"/>
      <c r="Q28" s="56"/>
      <c r="S28" s="22">
        <v>99</v>
      </c>
      <c r="T28" s="81">
        <f t="shared" si="4"/>
        <v>161.07640653104193</v>
      </c>
      <c r="U28" s="82"/>
      <c r="V28" s="55"/>
      <c r="W28" s="56"/>
    </row>
    <row r="29" spans="1:23" ht="17.25" customHeight="1">
      <c r="A29" s="22">
        <v>19</v>
      </c>
      <c r="B29" s="81">
        <f t="shared" si="5"/>
        <v>52.426691157651931</v>
      </c>
      <c r="C29" s="82"/>
      <c r="D29" s="55"/>
      <c r="E29" s="56"/>
      <c r="G29" s="22">
        <v>46</v>
      </c>
      <c r="H29" s="81">
        <f t="shared" si="2"/>
        <v>95.647874945677785</v>
      </c>
      <c r="I29" s="82"/>
      <c r="J29" s="55"/>
      <c r="K29" s="56"/>
      <c r="M29" s="22">
        <v>73</v>
      </c>
      <c r="N29" s="81">
        <f t="shared" si="3"/>
        <v>130.9361433517262</v>
      </c>
      <c r="O29" s="82"/>
      <c r="P29" s="55"/>
      <c r="Q29" s="56"/>
      <c r="S29" s="22">
        <v>100</v>
      </c>
      <c r="T29" s="81">
        <f t="shared" si="4"/>
        <v>162.18100973589304</v>
      </c>
      <c r="U29" s="82"/>
      <c r="V29" s="55"/>
      <c r="W29" s="56"/>
    </row>
    <row r="30" spans="1:23" ht="17.25" customHeight="1">
      <c r="A30" s="22">
        <v>20</v>
      </c>
      <c r="B30" s="81">
        <f t="shared" si="5"/>
        <v>54.287569336078001</v>
      </c>
      <c r="C30" s="82"/>
      <c r="D30" s="55"/>
      <c r="E30" s="56"/>
      <c r="G30" s="22">
        <v>47</v>
      </c>
      <c r="H30" s="81">
        <f t="shared" si="2"/>
        <v>97.056928510232737</v>
      </c>
      <c r="I30" s="82"/>
      <c r="J30" s="55"/>
      <c r="K30" s="56"/>
      <c r="M30" s="22">
        <v>74</v>
      </c>
      <c r="N30" s="81">
        <f t="shared" si="3"/>
        <v>132.15316521191042</v>
      </c>
      <c r="O30" s="82"/>
      <c r="P30" s="55"/>
      <c r="Q30" s="56"/>
      <c r="S30" s="22">
        <v>101</v>
      </c>
      <c r="T30" s="81">
        <f t="shared" si="4"/>
        <v>163.28208379190656</v>
      </c>
      <c r="U30" s="82"/>
      <c r="V30" s="55"/>
      <c r="W30" s="56"/>
    </row>
    <row r="31" spans="1:23" ht="17.25" customHeight="1">
      <c r="A31" s="22">
        <v>21</v>
      </c>
      <c r="B31" s="81">
        <f t="shared" si="5"/>
        <v>56.118896212536498</v>
      </c>
      <c r="C31" s="82"/>
      <c r="D31" s="55"/>
      <c r="E31" s="56"/>
      <c r="G31" s="22">
        <v>48</v>
      </c>
      <c r="H31" s="81">
        <f t="shared" si="2"/>
        <v>98.456420269417492</v>
      </c>
      <c r="I31" s="82"/>
      <c r="J31" s="55"/>
      <c r="K31" s="56"/>
      <c r="M31" s="22">
        <v>75</v>
      </c>
      <c r="N31" s="81">
        <f t="shared" si="3"/>
        <v>133.36493545247833</v>
      </c>
      <c r="O31" s="82"/>
      <c r="P31" s="55"/>
      <c r="Q31" s="56"/>
      <c r="S31" s="22">
        <v>102</v>
      </c>
      <c r="T31" s="81">
        <f t="shared" si="4"/>
        <v>164.37967475113172</v>
      </c>
      <c r="U31" s="82"/>
      <c r="V31" s="55"/>
      <c r="W31" s="56"/>
    </row>
    <row r="32" spans="1:23" ht="17.25" customHeight="1">
      <c r="A32" s="22">
        <v>22</v>
      </c>
      <c r="B32" s="81">
        <f t="shared" si="5"/>
        <v>57.922516635298201</v>
      </c>
      <c r="C32" s="82"/>
      <c r="D32" s="48"/>
      <c r="E32" s="49"/>
      <c r="G32" s="22">
        <v>49</v>
      </c>
      <c r="H32" s="81">
        <f t="shared" si="2"/>
        <v>99.846612336518248</v>
      </c>
      <c r="I32" s="82"/>
      <c r="J32" s="55"/>
      <c r="K32" s="56"/>
      <c r="M32" s="22">
        <v>76</v>
      </c>
      <c r="N32" s="81">
        <f t="shared" ref="N32:N44" si="6">10^(0.68*LOG(M32)+0.85)</f>
        <v>134.57154631052521</v>
      </c>
      <c r="O32" s="82"/>
      <c r="P32" s="55"/>
      <c r="Q32" s="56"/>
      <c r="S32" s="22">
        <v>103</v>
      </c>
      <c r="T32" s="81">
        <f t="shared" si="4"/>
        <v>165.47382761975268</v>
      </c>
      <c r="U32" s="82"/>
      <c r="V32" s="55"/>
      <c r="W32" s="56"/>
    </row>
    <row r="33" spans="1:23" ht="17.25" customHeight="1">
      <c r="A33" s="22">
        <v>23</v>
      </c>
      <c r="B33" s="81">
        <f>ROUND(10^(0.68*LOG(A33)+0.85),2)</f>
        <v>59.7</v>
      </c>
      <c r="C33" s="82"/>
      <c r="D33" s="53" t="s">
        <v>116</v>
      </c>
      <c r="E33" s="54"/>
      <c r="G33" s="22">
        <v>50</v>
      </c>
      <c r="H33" s="81">
        <f t="shared" si="2"/>
        <v>101.22775445251256</v>
      </c>
      <c r="I33" s="82"/>
      <c r="J33" s="55"/>
      <c r="K33" s="56"/>
      <c r="M33" s="22">
        <v>77</v>
      </c>
      <c r="N33" s="81">
        <f t="shared" si="6"/>
        <v>135.77308721317399</v>
      </c>
      <c r="O33" s="82"/>
      <c r="P33" s="55"/>
      <c r="Q33" s="56"/>
      <c r="S33" s="22">
        <v>104</v>
      </c>
      <c r="T33" s="81">
        <f t="shared" si="4"/>
        <v>166.5645863917498</v>
      </c>
      <c r="U33" s="82"/>
      <c r="V33" s="55"/>
      <c r="W33" s="56"/>
    </row>
    <row r="34" spans="1:23" ht="17.25" customHeight="1">
      <c r="A34" s="22">
        <v>24</v>
      </c>
      <c r="B34" s="81">
        <f t="shared" si="5"/>
        <v>61.453078578904844</v>
      </c>
      <c r="C34" s="82"/>
      <c r="D34" s="55"/>
      <c r="E34" s="56"/>
      <c r="G34" s="22">
        <v>51</v>
      </c>
      <c r="H34" s="81">
        <f t="shared" si="2"/>
        <v>102.6000848051743</v>
      </c>
      <c r="I34" s="82"/>
      <c r="J34" s="55"/>
      <c r="K34" s="56"/>
      <c r="M34" s="22">
        <v>78</v>
      </c>
      <c r="N34" s="81">
        <f t="shared" si="6"/>
        <v>136.96964489849395</v>
      </c>
      <c r="O34" s="82"/>
      <c r="P34" s="55"/>
      <c r="Q34" s="56"/>
      <c r="S34" s="22">
        <v>105</v>
      </c>
      <c r="T34" s="81">
        <f t="shared" si="4"/>
        <v>167.65199408116456</v>
      </c>
      <c r="U34" s="82"/>
      <c r="V34" s="55"/>
      <c r="W34" s="56"/>
    </row>
    <row r="35" spans="1:23" ht="17.25" customHeight="1">
      <c r="A35" s="22">
        <v>25</v>
      </c>
      <c r="B35" s="81">
        <f t="shared" si="5"/>
        <v>63.182849139891324</v>
      </c>
      <c r="C35" s="82"/>
      <c r="D35" s="55"/>
      <c r="E35" s="56"/>
      <c r="G35" s="22">
        <v>52</v>
      </c>
      <c r="H35" s="81">
        <f t="shared" si="2"/>
        <v>103.96383077899154</v>
      </c>
      <c r="I35" s="82"/>
      <c r="J35" s="55"/>
      <c r="K35" s="56"/>
      <c r="M35" s="22">
        <v>79</v>
      </c>
      <c r="N35" s="81">
        <f t="shared" si="6"/>
        <v>138.16130352973539</v>
      </c>
      <c r="O35" s="82"/>
      <c r="P35" s="55"/>
      <c r="Q35" s="56"/>
      <c r="S35" s="22">
        <v>106</v>
      </c>
      <c r="T35" s="81">
        <f t="shared" ref="T35:T46" si="7">10^(0.68*LOG(S35)+0.85)</f>
        <v>168.73609275303812</v>
      </c>
      <c r="U35" s="82"/>
      <c r="V35" s="55"/>
      <c r="W35" s="56"/>
    </row>
    <row r="36" spans="1:23" ht="17.25" customHeight="1">
      <c r="A36" s="22">
        <v>26</v>
      </c>
      <c r="B36" s="81">
        <f t="shared" si="5"/>
        <v>64.890612971126373</v>
      </c>
      <c r="C36" s="82"/>
      <c r="D36" s="55"/>
      <c r="E36" s="56"/>
      <c r="G36" s="22">
        <v>53</v>
      </c>
      <c r="H36" s="81">
        <f t="shared" si="2"/>
        <v>105.31920964295655</v>
      </c>
      <c r="I36" s="82"/>
      <c r="J36" s="55"/>
      <c r="K36" s="56"/>
      <c r="M36" s="22">
        <v>80</v>
      </c>
      <c r="N36" s="81">
        <f t="shared" si="6"/>
        <v>139.34814480332849</v>
      </c>
      <c r="O36" s="82"/>
      <c r="P36" s="55"/>
      <c r="Q36" s="56"/>
      <c r="S36" s="22">
        <v>107</v>
      </c>
      <c r="T36" s="81">
        <f t="shared" si="7"/>
        <v>169.81692355309249</v>
      </c>
      <c r="U36" s="82"/>
      <c r="V36" s="55"/>
      <c r="W36" s="56"/>
    </row>
    <row r="37" spans="1:23" ht="17.25" customHeight="1">
      <c r="A37" s="22">
        <v>27</v>
      </c>
      <c r="B37" s="81">
        <f t="shared" si="5"/>
        <v>66.577481045350936</v>
      </c>
      <c r="C37" s="82"/>
      <c r="D37" s="55"/>
      <c r="E37" s="56"/>
      <c r="G37" s="22">
        <v>54</v>
      </c>
      <c r="H37" s="81">
        <f t="shared" si="2"/>
        <v>106.66642918244926</v>
      </c>
      <c r="I37" s="82"/>
      <c r="J37" s="55"/>
      <c r="K37" s="56"/>
      <c r="M37" s="22">
        <v>81</v>
      </c>
      <c r="N37" s="81">
        <f t="shared" si="6"/>
        <v>140.53024805106321</v>
      </c>
      <c r="O37" s="82"/>
      <c r="P37" s="55"/>
      <c r="Q37" s="56"/>
      <c r="S37" s="22">
        <v>108</v>
      </c>
      <c r="T37" s="81">
        <f t="shared" si="7"/>
        <v>170.89452673621352</v>
      </c>
      <c r="U37" s="82"/>
      <c r="V37" s="55"/>
      <c r="W37" s="56"/>
    </row>
    <row r="38" spans="1:23" ht="17.25" customHeight="1">
      <c r="A38" s="22">
        <v>28</v>
      </c>
      <c r="B38" s="81">
        <f t="shared" si="5"/>
        <v>68.244469373706067</v>
      </c>
      <c r="C38" s="82"/>
      <c r="D38" s="55"/>
      <c r="E38" s="56"/>
      <c r="G38" s="22">
        <v>55</v>
      </c>
      <c r="H38" s="81">
        <f t="shared" si="2"/>
        <v>108.00568828070389</v>
      </c>
      <c r="I38" s="82"/>
      <c r="J38" s="55"/>
      <c r="K38" s="56"/>
      <c r="M38" s="22">
        <v>82</v>
      </c>
      <c r="N38" s="81">
        <f t="shared" si="6"/>
        <v>141.70769033682643</v>
      </c>
      <c r="O38" s="82"/>
      <c r="P38" s="55"/>
      <c r="Q38" s="56"/>
      <c r="S38" s="22">
        <v>109</v>
      </c>
      <c r="T38" s="81">
        <f t="shared" si="7"/>
        <v>171.96894169379709</v>
      </c>
      <c r="U38" s="82"/>
      <c r="V38" s="55"/>
      <c r="W38" s="56"/>
    </row>
    <row r="39" spans="1:23" ht="17.25" customHeight="1">
      <c r="A39" s="22">
        <v>29</v>
      </c>
      <c r="B39" s="81">
        <f t="shared" si="5"/>
        <v>69.892510210593144</v>
      </c>
      <c r="C39" s="82"/>
      <c r="D39" s="55"/>
      <c r="E39" s="56"/>
      <c r="G39" s="22">
        <v>56</v>
      </c>
      <c r="H39" s="81">
        <f t="shared" si="2"/>
        <v>109.33717745472701</v>
      </c>
      <c r="I39" s="82"/>
      <c r="J39" s="55"/>
      <c r="K39" s="56"/>
      <c r="M39" s="22">
        <v>83</v>
      </c>
      <c r="N39" s="81">
        <f t="shared" si="6"/>
        <v>142.88054654825555</v>
      </c>
      <c r="O39" s="82"/>
      <c r="P39" s="55"/>
      <c r="Q39" s="56"/>
      <c r="S39" s="22">
        <v>110</v>
      </c>
      <c r="T39" s="81">
        <f t="shared" si="7"/>
        <v>173.04020698001278</v>
      </c>
      <c r="U39" s="82"/>
      <c r="V39" s="55"/>
      <c r="W39" s="56"/>
    </row>
    <row r="40" spans="1:23" ht="17.25" customHeight="1">
      <c r="A40" s="22">
        <v>30</v>
      </c>
      <c r="B40" s="81">
        <f t="shared" si="5"/>
        <v>71.522461596976385</v>
      </c>
      <c r="C40" s="82"/>
      <c r="D40" s="55"/>
      <c r="E40" s="56"/>
      <c r="G40" s="22">
        <v>57</v>
      </c>
      <c r="H40" s="81">
        <f t="shared" si="2"/>
        <v>110.66107934997909</v>
      </c>
      <c r="I40" s="82"/>
      <c r="J40" s="55"/>
      <c r="K40" s="56"/>
      <c r="M40" s="22">
        <v>84</v>
      </c>
      <c r="N40" s="81">
        <f t="shared" si="6"/>
        <v>144.0488894836281</v>
      </c>
      <c r="O40" s="82"/>
      <c r="P40" s="55"/>
      <c r="Q40" s="56"/>
      <c r="S40" s="22">
        <v>111</v>
      </c>
      <c r="T40" s="81">
        <f t="shared" si="7"/>
        <v>174.1083603370368</v>
      </c>
      <c r="U40" s="82"/>
      <c r="V40" s="55"/>
      <c r="W40" s="56"/>
    </row>
    <row r="41" spans="1:23" ht="17.25" customHeight="1">
      <c r="A41" s="22">
        <v>31</v>
      </c>
      <c r="B41" s="81">
        <f t="shared" si="5"/>
        <v>73.135115535530744</v>
      </c>
      <c r="C41" s="82"/>
      <c r="D41" s="55"/>
      <c r="E41" s="56"/>
      <c r="G41" s="22">
        <v>58</v>
      </c>
      <c r="H41" s="81">
        <f t="shared" si="2"/>
        <v>111.97756919766267</v>
      </c>
      <c r="I41" s="82"/>
      <c r="J41" s="55"/>
      <c r="K41" s="56"/>
      <c r="M41" s="22">
        <v>85</v>
      </c>
      <c r="N41" s="81">
        <f t="shared" si="6"/>
        <v>145.21278993429132</v>
      </c>
      <c r="O41" s="82"/>
      <c r="P41" s="55"/>
      <c r="Q41" s="56"/>
      <c r="S41" s="22">
        <v>112</v>
      </c>
      <c r="T41" s="81">
        <f t="shared" si="7"/>
        <v>175.17343871930584</v>
      </c>
      <c r="U41" s="82"/>
      <c r="V41" s="55"/>
      <c r="W41" s="56"/>
    </row>
    <row r="42" spans="1:23" ht="17.25" customHeight="1">
      <c r="A42" s="22">
        <v>32</v>
      </c>
      <c r="B42" s="81">
        <f t="shared" si="5"/>
        <v>74.731205031455346</v>
      </c>
      <c r="C42" s="82"/>
      <c r="D42" s="55"/>
      <c r="E42" s="56"/>
      <c r="G42" s="22">
        <v>59</v>
      </c>
      <c r="H42" s="81">
        <f t="shared" si="2"/>
        <v>113.28681523803341</v>
      </c>
      <c r="I42" s="82"/>
      <c r="J42" s="55"/>
      <c r="K42" s="56"/>
      <c r="M42" s="22">
        <v>86</v>
      </c>
      <c r="N42" s="81">
        <f t="shared" si="6"/>
        <v>146.3723167629098</v>
      </c>
      <c r="O42" s="82"/>
      <c r="P42" s="55"/>
      <c r="Q42" s="56"/>
      <c r="S42" s="22">
        <v>113</v>
      </c>
      <c r="T42" s="81">
        <f t="shared" si="7"/>
        <v>176.23547831683493</v>
      </c>
      <c r="U42" s="82"/>
      <c r="V42" s="55"/>
      <c r="W42" s="56"/>
    </row>
    <row r="43" spans="1:23" ht="17.25" customHeight="1">
      <c r="A43" s="22">
        <v>33</v>
      </c>
      <c r="B43" s="81">
        <f t="shared" si="5"/>
        <v>76.311410186773315</v>
      </c>
      <c r="C43" s="82"/>
      <c r="D43" s="55"/>
      <c r="E43" s="56"/>
      <c r="G43" s="22">
        <v>60</v>
      </c>
      <c r="H43" s="81">
        <f t="shared" si="2"/>
        <v>114.58897911279668</v>
      </c>
      <c r="I43" s="82"/>
      <c r="J43" s="55"/>
      <c r="K43" s="56"/>
      <c r="M43" s="22">
        <v>87</v>
      </c>
      <c r="N43" s="81">
        <f t="shared" si="6"/>
        <v>147.52753697779002</v>
      </c>
      <c r="O43" s="82"/>
      <c r="P43" s="55"/>
      <c r="Q43" s="56"/>
      <c r="S43" s="22">
        <v>114</v>
      </c>
      <c r="T43" s="81">
        <f t="shared" si="7"/>
        <v>177.29451457764648</v>
      </c>
      <c r="U43" s="82"/>
      <c r="V43" s="55"/>
      <c r="W43" s="56"/>
    </row>
    <row r="44" spans="1:23" ht="17.25" customHeight="1">
      <c r="A44" s="22">
        <v>34</v>
      </c>
      <c r="B44" s="81">
        <f t="shared" si="5"/>
        <v>77.876363500104304</v>
      </c>
      <c r="C44" s="82"/>
      <c r="D44" s="55"/>
      <c r="E44" s="56"/>
      <c r="G44" s="22">
        <v>61</v>
      </c>
      <c r="H44" s="81">
        <f t="shared" si="2"/>
        <v>115.88421622931735</v>
      </c>
      <c r="I44" s="82"/>
      <c r="J44" s="55"/>
      <c r="K44" s="56"/>
      <c r="M44" s="22">
        <v>88</v>
      </c>
      <c r="N44" s="81">
        <f t="shared" si="6"/>
        <v>148.6785158035197</v>
      </c>
      <c r="O44" s="82"/>
      <c r="P44" s="55"/>
      <c r="Q44" s="56"/>
      <c r="S44" s="22">
        <v>115</v>
      </c>
      <c r="T44" s="81">
        <f t="shared" si="7"/>
        <v>178.35058222934961</v>
      </c>
      <c r="U44" s="82"/>
      <c r="V44" s="55"/>
      <c r="W44" s="56"/>
    </row>
    <row r="45" spans="1:23" ht="17.25" customHeight="1">
      <c r="A45" s="22">
        <v>35</v>
      </c>
      <c r="B45" s="81">
        <f t="shared" si="5"/>
        <v>79.426654495751194</v>
      </c>
      <c r="C45" s="82"/>
      <c r="D45" s="55"/>
      <c r="E45" s="56"/>
      <c r="G45" s="22">
        <v>62</v>
      </c>
      <c r="H45" s="81">
        <f t="shared" si="2"/>
        <v>117.1726760991009</v>
      </c>
      <c r="I45" s="82"/>
      <c r="J45" s="55"/>
      <c r="K45" s="56"/>
      <c r="M45" s="22">
        <v>89</v>
      </c>
      <c r="N45" s="81">
        <f>ROUND(10^(0.68*LOG(M45)+0.85),2)</f>
        <v>149.83000000000001</v>
      </c>
      <c r="O45" s="82"/>
      <c r="P45" s="48"/>
      <c r="Q45" s="49"/>
      <c r="S45" s="22">
        <v>116</v>
      </c>
      <c r="T45" s="81">
        <f t="shared" si="7"/>
        <v>179.40371529991006</v>
      </c>
      <c r="U45" s="82"/>
      <c r="V45" s="55"/>
      <c r="W45" s="56"/>
    </row>
    <row r="46" spans="1:23" ht="17.25" customHeight="1" thickBot="1">
      <c r="A46" s="13">
        <v>36</v>
      </c>
      <c r="B46" s="83">
        <f t="shared" si="5"/>
        <v>80.962833783658098</v>
      </c>
      <c r="C46" s="84"/>
      <c r="D46" s="57"/>
      <c r="E46" s="58"/>
      <c r="G46" s="13">
        <v>63</v>
      </c>
      <c r="H46" s="83">
        <f t="shared" si="2"/>
        <v>118.45450265274526</v>
      </c>
      <c r="I46" s="84"/>
      <c r="J46" s="57"/>
      <c r="K46" s="58"/>
      <c r="M46" s="13">
        <v>90</v>
      </c>
      <c r="N46" s="83">
        <f>ROUND(10^(0.68*LOG(M46)+0.85),2)</f>
        <v>150.97</v>
      </c>
      <c r="O46" s="84"/>
      <c r="P46" s="66" t="s">
        <v>119</v>
      </c>
      <c r="Q46" s="79"/>
      <c r="S46" s="13">
        <v>117</v>
      </c>
      <c r="T46" s="83">
        <f t="shared" si="7"/>
        <v>180.4539471376481</v>
      </c>
      <c r="U46" s="84"/>
      <c r="V46" s="57"/>
      <c r="W46" s="58"/>
    </row>
  </sheetData>
  <mergeCells count="200">
    <mergeCell ref="V5:W5"/>
    <mergeCell ref="Q6:R6"/>
    <mergeCell ref="T6:U6"/>
    <mergeCell ref="V6:W6"/>
    <mergeCell ref="E12:F12"/>
    <mergeCell ref="H12:I12"/>
    <mergeCell ref="J12:K12"/>
    <mergeCell ref="E13:F13"/>
    <mergeCell ref="H13:I13"/>
    <mergeCell ref="J13:K13"/>
    <mergeCell ref="E10:F10"/>
    <mergeCell ref="H10:I10"/>
    <mergeCell ref="J10:K10"/>
    <mergeCell ref="E11:F11"/>
    <mergeCell ref="H11:I11"/>
    <mergeCell ref="J11:K11"/>
    <mergeCell ref="E8:F8"/>
    <mergeCell ref="H8:I8"/>
    <mergeCell ref="J8:K8"/>
    <mergeCell ref="E9:F9"/>
    <mergeCell ref="H9:I9"/>
    <mergeCell ref="J9:K9"/>
    <mergeCell ref="E6:F6"/>
    <mergeCell ref="H6:I6"/>
    <mergeCell ref="V9:W9"/>
    <mergeCell ref="Q10:R10"/>
    <mergeCell ref="T10:U10"/>
    <mergeCell ref="V10:W10"/>
    <mergeCell ref="Q7:R7"/>
    <mergeCell ref="T7:U7"/>
    <mergeCell ref="V7:W7"/>
    <mergeCell ref="Q8:R8"/>
    <mergeCell ref="T8:U8"/>
    <mergeCell ref="V8:W8"/>
    <mergeCell ref="H31:I31"/>
    <mergeCell ref="V3:W4"/>
    <mergeCell ref="B18:C18"/>
    <mergeCell ref="D18:E19"/>
    <mergeCell ref="B19:C19"/>
    <mergeCell ref="P18:Q19"/>
    <mergeCell ref="V18:W19"/>
    <mergeCell ref="T19:U19"/>
    <mergeCell ref="R16:S16"/>
    <mergeCell ref="B3:D4"/>
    <mergeCell ref="N3:P4"/>
    <mergeCell ref="Q3:R4"/>
    <mergeCell ref="S3:S4"/>
    <mergeCell ref="Q13:R13"/>
    <mergeCell ref="T13:U13"/>
    <mergeCell ref="V13:W13"/>
    <mergeCell ref="T14:U14"/>
    <mergeCell ref="V14:W14"/>
    <mergeCell ref="Q11:R11"/>
    <mergeCell ref="T11:U11"/>
    <mergeCell ref="V11:W11"/>
    <mergeCell ref="Q12:R12"/>
    <mergeCell ref="T12:U12"/>
    <mergeCell ref="V12:W12"/>
    <mergeCell ref="T3:U4"/>
    <mergeCell ref="T9:U9"/>
    <mergeCell ref="Q5:R5"/>
    <mergeCell ref="T5:U5"/>
    <mergeCell ref="J6:K6"/>
    <mergeCell ref="E7:F7"/>
    <mergeCell ref="H7:I7"/>
    <mergeCell ref="J7:K7"/>
    <mergeCell ref="E3:F4"/>
    <mergeCell ref="G3:G4"/>
    <mergeCell ref="H3:I4"/>
    <mergeCell ref="J3:K4"/>
    <mergeCell ref="E5:F5"/>
    <mergeCell ref="H5:I5"/>
    <mergeCell ref="J5:K5"/>
    <mergeCell ref="Q9:R9"/>
    <mergeCell ref="B32:C32"/>
    <mergeCell ref="B33:C33"/>
    <mergeCell ref="B20:C20"/>
    <mergeCell ref="B21:C21"/>
    <mergeCell ref="B22:C22"/>
    <mergeCell ref="B23:C23"/>
    <mergeCell ref="B24:C24"/>
    <mergeCell ref="B25:C25"/>
    <mergeCell ref="B26:C26"/>
    <mergeCell ref="B27:C27"/>
    <mergeCell ref="H24:I24"/>
    <mergeCell ref="H18:I18"/>
    <mergeCell ref="J18:K19"/>
    <mergeCell ref="H19:I19"/>
    <mergeCell ref="H25:I25"/>
    <mergeCell ref="B43:C43"/>
    <mergeCell ref="B44:C44"/>
    <mergeCell ref="B45:C45"/>
    <mergeCell ref="B46:C46"/>
    <mergeCell ref="H20:I20"/>
    <mergeCell ref="H21:I21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28:C28"/>
    <mergeCell ref="B29:C29"/>
    <mergeCell ref="B30:C30"/>
    <mergeCell ref="B31:C31"/>
    <mergeCell ref="H46:I46"/>
    <mergeCell ref="N20:O20"/>
    <mergeCell ref="N21:O21"/>
    <mergeCell ref="H43:I43"/>
    <mergeCell ref="H44:I44"/>
    <mergeCell ref="H45:I45"/>
    <mergeCell ref="H39:I39"/>
    <mergeCell ref="H40:I40"/>
    <mergeCell ref="H41:I41"/>
    <mergeCell ref="H42:I42"/>
    <mergeCell ref="H35:I35"/>
    <mergeCell ref="H36:I36"/>
    <mergeCell ref="H37:I37"/>
    <mergeCell ref="H38:I38"/>
    <mergeCell ref="H32:I32"/>
    <mergeCell ref="H33:I33"/>
    <mergeCell ref="H34:I34"/>
    <mergeCell ref="H29:I29"/>
    <mergeCell ref="H30:I30"/>
    <mergeCell ref="H26:I26"/>
    <mergeCell ref="H27:I27"/>
    <mergeCell ref="H28:I28"/>
    <mergeCell ref="H22:I22"/>
    <mergeCell ref="H23:I23"/>
    <mergeCell ref="T43:U43"/>
    <mergeCell ref="T44:U44"/>
    <mergeCell ref="T45:U45"/>
    <mergeCell ref="T46:U46"/>
    <mergeCell ref="T24:U24"/>
    <mergeCell ref="T25:U25"/>
    <mergeCell ref="T26:U26"/>
    <mergeCell ref="T21:U21"/>
    <mergeCell ref="T22:U22"/>
    <mergeCell ref="S18:S19"/>
    <mergeCell ref="T18:U18"/>
    <mergeCell ref="T30:U30"/>
    <mergeCell ref="T31:U31"/>
    <mergeCell ref="T32:U32"/>
    <mergeCell ref="T40:U40"/>
    <mergeCell ref="T41:U41"/>
    <mergeCell ref="T42:U42"/>
    <mergeCell ref="T27:U27"/>
    <mergeCell ref="T28:U28"/>
    <mergeCell ref="T29:U29"/>
    <mergeCell ref="N40:O40"/>
    <mergeCell ref="N41:O41"/>
    <mergeCell ref="N36:O36"/>
    <mergeCell ref="N37:O37"/>
    <mergeCell ref="N38:O38"/>
    <mergeCell ref="N31:O31"/>
    <mergeCell ref="A18:A19"/>
    <mergeCell ref="G18:G19"/>
    <mergeCell ref="M18:M19"/>
    <mergeCell ref="N32:O32"/>
    <mergeCell ref="N33:O33"/>
    <mergeCell ref="N34:O34"/>
    <mergeCell ref="N28:O28"/>
    <mergeCell ref="N29:O29"/>
    <mergeCell ref="N18:O18"/>
    <mergeCell ref="N19:O19"/>
    <mergeCell ref="N30:O30"/>
    <mergeCell ref="N35:O35"/>
    <mergeCell ref="N25:O25"/>
    <mergeCell ref="N26:O26"/>
    <mergeCell ref="N27:O27"/>
    <mergeCell ref="N22:O22"/>
    <mergeCell ref="N23:O23"/>
    <mergeCell ref="N24:O24"/>
    <mergeCell ref="D20:E21"/>
    <mergeCell ref="D22:E32"/>
    <mergeCell ref="D33:E46"/>
    <mergeCell ref="J20:K21"/>
    <mergeCell ref="J22:K46"/>
    <mergeCell ref="P20:Q45"/>
    <mergeCell ref="P46:Q46"/>
    <mergeCell ref="V20:W46"/>
    <mergeCell ref="I16:J16"/>
    <mergeCell ref="T35:U35"/>
    <mergeCell ref="T36:U36"/>
    <mergeCell ref="T37:U37"/>
    <mergeCell ref="T38:U38"/>
    <mergeCell ref="T39:U39"/>
    <mergeCell ref="T33:U33"/>
    <mergeCell ref="T34:U34"/>
    <mergeCell ref="T23:U23"/>
    <mergeCell ref="N45:O45"/>
    <mergeCell ref="N46:O46"/>
    <mergeCell ref="T20:U20"/>
    <mergeCell ref="N42:O42"/>
    <mergeCell ref="N43:O43"/>
    <mergeCell ref="N44:O44"/>
    <mergeCell ref="N39:O39"/>
  </mergeCells>
  <phoneticPr fontId="2"/>
  <conditionalFormatting sqref="A20:A46">
    <cfRule type="expression" dxfId="12" priority="26">
      <formula>$V$14=A20</formula>
    </cfRule>
  </conditionalFormatting>
  <conditionalFormatting sqref="B20:C46">
    <cfRule type="expression" dxfId="11" priority="14">
      <formula>$V$14=A20</formula>
    </cfRule>
  </conditionalFormatting>
  <conditionalFormatting sqref="D20:E21">
    <cfRule type="expression" dxfId="10" priority="5">
      <formula>$R$16=$D$20</formula>
    </cfRule>
  </conditionalFormatting>
  <conditionalFormatting sqref="D22:E32">
    <cfRule type="expression" dxfId="9" priority="4">
      <formula>$R$16=$D$22</formula>
    </cfRule>
  </conditionalFormatting>
  <conditionalFormatting sqref="G20:G46">
    <cfRule type="expression" dxfId="8" priority="28">
      <formula>$V$14=G20</formula>
    </cfRule>
  </conditionalFormatting>
  <conditionalFormatting sqref="H20:I46">
    <cfRule type="expression" dxfId="7" priority="18">
      <formula>$V$14=G20</formula>
    </cfRule>
  </conditionalFormatting>
  <conditionalFormatting sqref="J20:K21 D33:E46">
    <cfRule type="expression" dxfId="6" priority="3">
      <formula>$R$16=$D$33</formula>
    </cfRule>
  </conditionalFormatting>
  <conditionalFormatting sqref="M20:M46">
    <cfRule type="expression" dxfId="5" priority="24">
      <formula>$V$14=M20</formula>
    </cfRule>
  </conditionalFormatting>
  <conditionalFormatting sqref="N20:O46">
    <cfRule type="expression" dxfId="4" priority="10">
      <formula>$V$14=M20</formula>
    </cfRule>
  </conditionalFormatting>
  <conditionalFormatting sqref="P20:Q45 J22:K46">
    <cfRule type="expression" dxfId="3" priority="2">
      <formula>$R$16=$J$22</formula>
    </cfRule>
  </conditionalFormatting>
  <conditionalFormatting sqref="S20:S46">
    <cfRule type="expression" dxfId="2" priority="22">
      <formula>$V$14=S20</formula>
    </cfRule>
  </conditionalFormatting>
  <conditionalFormatting sqref="T20:U46">
    <cfRule type="expression" dxfId="1" priority="6">
      <formula>$V$14=S20</formula>
    </cfRule>
  </conditionalFormatting>
  <conditionalFormatting sqref="V20:W46 P46:Q46">
    <cfRule type="expression" dxfId="0" priority="1">
      <formula>$R$16=$P$46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2127-519A-4540-93CB-BE6F0A8EBD4C}">
  <sheetPr>
    <tabColor theme="7" tint="0.39997558519241921"/>
  </sheetPr>
  <dimension ref="A1:T48"/>
  <sheetViews>
    <sheetView workbookViewId="0">
      <selection activeCell="Z25" sqref="Z25"/>
    </sheetView>
  </sheetViews>
  <sheetFormatPr defaultColWidth="4.25" defaultRowHeight="15.75" customHeight="1"/>
  <sheetData>
    <row r="1" spans="1:20" ht="15.75" customHeight="1">
      <c r="A1" s="1" t="s">
        <v>111</v>
      </c>
    </row>
    <row r="2" spans="1:20" ht="15.75" customHeight="1">
      <c r="A2" s="5" t="s">
        <v>112</v>
      </c>
    </row>
    <row r="3" spans="1:20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5.75" customHeight="1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20" ht="15.7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20" ht="15.75" customHeight="1">
      <c r="A6" s="2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2"/>
    </row>
    <row r="7" spans="1:20" ht="15.75" customHeight="1">
      <c r="A7" s="2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2"/>
    </row>
    <row r="8" spans="1:20" ht="15.75" customHeight="1">
      <c r="A8" s="2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2"/>
    </row>
    <row r="9" spans="1:20" ht="15.75" customHeight="1">
      <c r="A9" s="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2"/>
    </row>
    <row r="10" spans="1:20" ht="15.75" customHeight="1">
      <c r="A10" s="2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2"/>
    </row>
    <row r="11" spans="1:20" ht="15.75" customHeight="1">
      <c r="A11" s="2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2"/>
    </row>
    <row r="12" spans="1:20" ht="15.75" customHeight="1">
      <c r="A12" s="2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20" ht="15.75" customHeight="1">
      <c r="A13" s="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2"/>
    </row>
    <row r="15" spans="1:20" ht="15.75" customHeight="1" thickBot="1">
      <c r="A15" s="5" t="s">
        <v>113</v>
      </c>
    </row>
    <row r="16" spans="1:20" ht="15.75" customHeight="1">
      <c r="A16" s="165"/>
      <c r="B16" s="162"/>
      <c r="C16" s="161" t="s">
        <v>110</v>
      </c>
      <c r="D16" s="162"/>
      <c r="E16" s="161" t="s">
        <v>109</v>
      </c>
      <c r="F16" s="162"/>
      <c r="G16" s="161" t="s">
        <v>78</v>
      </c>
      <c r="H16" s="162"/>
      <c r="I16" s="161" t="s">
        <v>79</v>
      </c>
      <c r="J16" s="162"/>
      <c r="K16" s="161" t="s">
        <v>80</v>
      </c>
      <c r="L16" s="162"/>
      <c r="M16" s="161" t="s">
        <v>81</v>
      </c>
      <c r="N16" s="162"/>
      <c r="O16" s="161" t="s">
        <v>82</v>
      </c>
      <c r="P16" s="162"/>
      <c r="Q16" s="161" t="s">
        <v>83</v>
      </c>
      <c r="R16" s="162"/>
      <c r="S16" s="161" t="s">
        <v>84</v>
      </c>
      <c r="T16" s="163"/>
    </row>
    <row r="17" spans="1:20" ht="15.75" customHeight="1">
      <c r="A17" s="131" t="s">
        <v>85</v>
      </c>
      <c r="B17" s="132"/>
      <c r="C17" s="126"/>
      <c r="D17" s="127"/>
      <c r="E17" s="126"/>
      <c r="F17" s="127"/>
      <c r="G17" s="126"/>
      <c r="H17" s="127"/>
      <c r="I17" s="126"/>
      <c r="J17" s="127"/>
      <c r="K17" s="126"/>
      <c r="L17" s="127"/>
      <c r="M17" s="126"/>
      <c r="N17" s="127"/>
      <c r="O17" s="126"/>
      <c r="P17" s="127"/>
      <c r="Q17" s="126"/>
      <c r="R17" s="127"/>
      <c r="S17" s="112"/>
      <c r="T17" s="164"/>
    </row>
    <row r="18" spans="1:20" ht="15.75" customHeight="1">
      <c r="A18" s="145" t="s">
        <v>86</v>
      </c>
      <c r="B18" s="146"/>
      <c r="C18" s="169"/>
      <c r="D18" s="170"/>
      <c r="E18" s="169"/>
      <c r="F18" s="170"/>
      <c r="G18" s="169"/>
      <c r="H18" s="170"/>
      <c r="I18" s="169"/>
      <c r="J18" s="170"/>
      <c r="K18" s="169"/>
      <c r="L18" s="170"/>
      <c r="M18" s="169"/>
      <c r="N18" s="170"/>
      <c r="O18" s="169"/>
      <c r="P18" s="170"/>
      <c r="Q18" s="169"/>
      <c r="R18" s="170"/>
      <c r="S18" s="167"/>
      <c r="T18" s="149"/>
    </row>
    <row r="19" spans="1:20" ht="15.75" customHeight="1">
      <c r="A19" s="154" t="s">
        <v>87</v>
      </c>
      <c r="B19" s="104"/>
      <c r="C19" s="171"/>
      <c r="D19" s="172"/>
      <c r="E19" s="171"/>
      <c r="F19" s="172"/>
      <c r="G19" s="171"/>
      <c r="H19" s="172"/>
      <c r="I19" s="171"/>
      <c r="J19" s="172"/>
      <c r="K19" s="171"/>
      <c r="L19" s="172"/>
      <c r="M19" s="171"/>
      <c r="N19" s="172"/>
      <c r="O19" s="171"/>
      <c r="P19" s="172"/>
      <c r="Q19" s="171"/>
      <c r="R19" s="172"/>
      <c r="S19" s="122"/>
      <c r="T19" s="155"/>
    </row>
    <row r="20" spans="1:20" ht="15.75" customHeight="1">
      <c r="A20" s="158" t="s">
        <v>88</v>
      </c>
      <c r="B20" s="159"/>
      <c r="C20" s="173"/>
      <c r="D20" s="174"/>
      <c r="E20" s="173"/>
      <c r="F20" s="174"/>
      <c r="G20" s="173"/>
      <c r="H20" s="174"/>
      <c r="I20" s="173"/>
      <c r="J20" s="174"/>
      <c r="K20" s="173"/>
      <c r="L20" s="174"/>
      <c r="M20" s="169"/>
      <c r="N20" s="170"/>
      <c r="O20" s="169"/>
      <c r="P20" s="170"/>
      <c r="Q20" s="169"/>
      <c r="R20" s="170"/>
      <c r="S20" s="156"/>
      <c r="T20" s="157"/>
    </row>
    <row r="21" spans="1:20" ht="15.75" customHeight="1">
      <c r="A21" s="160"/>
      <c r="B21" s="86"/>
      <c r="C21" s="175"/>
      <c r="D21" s="176"/>
      <c r="E21" s="175"/>
      <c r="F21" s="176"/>
      <c r="G21" s="175"/>
      <c r="H21" s="176"/>
      <c r="I21" s="175"/>
      <c r="J21" s="176"/>
      <c r="K21" s="175"/>
      <c r="L21" s="176"/>
      <c r="M21" s="171"/>
      <c r="N21" s="172"/>
      <c r="O21" s="171"/>
      <c r="P21" s="172"/>
      <c r="Q21" s="171"/>
      <c r="R21" s="172"/>
      <c r="S21" s="122"/>
      <c r="T21" s="155"/>
    </row>
    <row r="22" spans="1:20" ht="15.75" customHeight="1">
      <c r="A22" s="166" t="s">
        <v>94</v>
      </c>
      <c r="B22" s="114"/>
      <c r="C22" s="126"/>
      <c r="D22" s="127"/>
      <c r="E22" s="126"/>
      <c r="F22" s="127"/>
      <c r="G22" s="126"/>
      <c r="H22" s="127"/>
      <c r="I22" s="126"/>
      <c r="J22" s="127"/>
      <c r="K22" s="126"/>
      <c r="L22" s="127"/>
      <c r="M22" s="126"/>
      <c r="N22" s="127"/>
      <c r="O22" s="126"/>
      <c r="P22" s="127"/>
      <c r="Q22" s="126"/>
      <c r="R22" s="127"/>
      <c r="S22" s="167">
        <f>+K22+I22+G22+E22+C22</f>
        <v>0</v>
      </c>
      <c r="T22" s="149"/>
    </row>
    <row r="23" spans="1:20" ht="15.75" customHeight="1">
      <c r="A23" s="145" t="s">
        <v>89</v>
      </c>
      <c r="B23" s="146"/>
      <c r="C23" s="119" t="s">
        <v>90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S23" s="28"/>
      <c r="T23" s="37"/>
    </row>
    <row r="24" spans="1:20" ht="15.75" customHeight="1">
      <c r="A24" s="154" t="s">
        <v>87</v>
      </c>
      <c r="B24" s="104"/>
      <c r="C24" s="122">
        <f>+C18*C20</f>
        <v>0</v>
      </c>
      <c r="D24" s="123"/>
      <c r="E24" s="122">
        <f>+E18*E20</f>
        <v>0</v>
      </c>
      <c r="F24" s="123"/>
      <c r="G24" s="122">
        <f>+G18*G20</f>
        <v>0</v>
      </c>
      <c r="H24" s="123"/>
      <c r="I24" s="122">
        <f>+I18*I20</f>
        <v>0</v>
      </c>
      <c r="J24" s="123"/>
      <c r="K24" s="122">
        <f>+K18*K20</f>
        <v>0</v>
      </c>
      <c r="L24" s="123"/>
      <c r="M24" s="122">
        <f>+M18*M20</f>
        <v>0</v>
      </c>
      <c r="N24" s="123"/>
      <c r="O24" s="122">
        <f>+O18*O20</f>
        <v>0</v>
      </c>
      <c r="P24" s="123"/>
      <c r="Q24" s="122">
        <f>+Q18*Q20</f>
        <v>0</v>
      </c>
      <c r="R24" s="123"/>
      <c r="S24" s="122"/>
      <c r="T24" s="155"/>
    </row>
    <row r="25" spans="1:20" ht="15.75" customHeight="1">
      <c r="A25" s="145" t="s">
        <v>91</v>
      </c>
      <c r="B25" s="146"/>
      <c r="C25" s="112" t="s">
        <v>92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4"/>
      <c r="S25" s="29"/>
      <c r="T25" s="38"/>
    </row>
    <row r="26" spans="1:20" ht="15.75" customHeight="1">
      <c r="A26" s="154" t="s">
        <v>93</v>
      </c>
      <c r="B26" s="104"/>
      <c r="C26" s="124" t="str">
        <f>IF(C17&lt;=0," ",C24/((C17/1000*C17/1000)*3.141592/4)/1000/60)</f>
        <v xml:space="preserve"> </v>
      </c>
      <c r="D26" s="125"/>
      <c r="E26" s="124" t="str">
        <f>IF(E17&lt;=0," ",E24/((E17/1000*E17/1000)*3.141592/4)/1000/60)</f>
        <v xml:space="preserve"> </v>
      </c>
      <c r="F26" s="125"/>
      <c r="G26" s="124" t="str">
        <f>IF(G17&lt;=0," ",G24/((G17/1000*G17/1000)*3.141592/4)/1000/60)</f>
        <v xml:space="preserve"> </v>
      </c>
      <c r="H26" s="125"/>
      <c r="I26" s="124" t="str">
        <f t="shared" ref="I26" si="0">IF(I17&lt;=0," ",I24/((I17/1000*I17/1000)*3.141592/4)/1000/60)</f>
        <v xml:space="preserve"> </v>
      </c>
      <c r="J26" s="125"/>
      <c r="K26" s="124" t="str">
        <f>IF(K17&lt;=0," ",K24/((K17/1000*K17/1000)*3.141592/4)/1000/60)</f>
        <v xml:space="preserve"> </v>
      </c>
      <c r="L26" s="125"/>
      <c r="M26" s="124" t="str">
        <f t="shared" ref="M26" si="1">IF(M17&lt;=0," ",M24/((M17/1000*M17/1000)*3.141592/4)/1000/60)</f>
        <v xml:space="preserve"> </v>
      </c>
      <c r="N26" s="125"/>
      <c r="O26" s="124" t="str">
        <f t="shared" ref="O26" si="2">IF(O17&lt;=0," ",O24/((O17/1000*O17/1000)*3.141592/4)/1000/60)</f>
        <v xml:space="preserve"> </v>
      </c>
      <c r="P26" s="125"/>
      <c r="Q26" s="124" t="str">
        <f t="shared" ref="Q26" si="3">IF(Q17&lt;=0," ",Q24/((Q17/1000*Q17/1000)*3.141592/4)/1000/60)</f>
        <v xml:space="preserve"> </v>
      </c>
      <c r="R26" s="125"/>
      <c r="S26" s="124"/>
      <c r="T26" s="147"/>
    </row>
    <row r="27" spans="1:20" ht="15.75" customHeight="1">
      <c r="A27" s="136" t="s">
        <v>108</v>
      </c>
      <c r="B27" s="34"/>
      <c r="C27" s="112" t="s">
        <v>95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4"/>
      <c r="S27" s="148"/>
      <c r="T27" s="149"/>
    </row>
    <row r="28" spans="1:20" ht="15.75" customHeight="1">
      <c r="A28" s="137"/>
      <c r="B28" s="35"/>
      <c r="C28" s="117" t="str">
        <f>IF(C17=0," ",(IF(C17&lt;=50,(0.0126+(0.01739-0.1087*(C17/1000))/(C26)^(1/2))*C22/(C17/1000)*C26*C26/2/9.8," ")))</f>
        <v xml:space="preserve"> </v>
      </c>
      <c r="D28" s="118"/>
      <c r="E28" s="117" t="str">
        <f t="shared" ref="E28" si="4">IF(E17=0," ",(IF(E17&lt;=50,(0.0126+(0.01739-0.1087*(E17/1000))/(E26)^(1/2))*E22/(E17/1000)*E26*E26/2/9.8," ")))</f>
        <v xml:space="preserve"> </v>
      </c>
      <c r="F28" s="118"/>
      <c r="G28" s="117" t="str">
        <f t="shared" ref="G28" si="5">IF(G17=0," ",(IF(G17&lt;=50,(0.0126+(0.01739-0.1087*(G17/1000))/(G26)^(1/2))*G22/(G17/1000)*G26*G26/2/9.8," ")))</f>
        <v xml:space="preserve"> </v>
      </c>
      <c r="H28" s="118"/>
      <c r="I28" s="117" t="str">
        <f>IF(I17=0," ",(IF(I17&lt;=50,(0.0126+(0.01739-0.1087*(I17/1000))/(I26)^(1/2))*I22/(I17/1000)*I26*I26/2/9.8," ")))</f>
        <v xml:space="preserve"> </v>
      </c>
      <c r="J28" s="118"/>
      <c r="K28" s="117" t="str">
        <f t="shared" ref="K28" si="6">IF(K17=0," ",(IF(K17&lt;=50,(0.0126+(0.01739-0.1087*(K17/1000))/(K26)^(1/2))*K22/(K17/1000)*K26*K26/2/9.8," ")))</f>
        <v xml:space="preserve"> </v>
      </c>
      <c r="L28" s="118"/>
      <c r="M28" s="117" t="str">
        <f t="shared" ref="M28" si="7">IF(M17=0," ",(IF(M17&lt;=50,(0.0126+(0.01739-0.1087*(M17/1000))/(M26)^(1/2))*M22/(M17/1000)*M26*M26/2/9.8," ")))</f>
        <v xml:space="preserve"> </v>
      </c>
      <c r="N28" s="118"/>
      <c r="O28" s="117" t="str">
        <f t="shared" ref="O28" si="8">IF(O17=0," ",(IF(O17&lt;=50,(0.0126+(0.01739-0.1087*(O17/1000))/(O26)^(1/2))*O22/(O17/1000)*O26*O26/2/9.8," ")))</f>
        <v xml:space="preserve"> </v>
      </c>
      <c r="P28" s="118"/>
      <c r="Q28" s="117" t="str">
        <f t="shared" ref="Q28" si="9">IF(Q17=0," ",(IF(Q17&lt;=50,(0.0126+(0.01739-0.1087*(Q17/1000))/(Q26)^(1/2))*Q22/(Q17/1000)*Q26*Q26/2/9.8," ")))</f>
        <v xml:space="preserve"> </v>
      </c>
      <c r="R28" s="118"/>
      <c r="S28" s="168"/>
      <c r="T28" s="147"/>
    </row>
    <row r="29" spans="1:20" ht="15.75" customHeight="1">
      <c r="A29" s="137"/>
      <c r="B29" s="31"/>
      <c r="C29" s="130" t="s">
        <v>107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50"/>
      <c r="T29" s="151"/>
    </row>
    <row r="30" spans="1:20" ht="15.75" customHeight="1">
      <c r="A30" s="137"/>
      <c r="B30" s="31" t="s">
        <v>105</v>
      </c>
      <c r="C30" s="115">
        <v>110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52"/>
      <c r="T30" s="153"/>
    </row>
    <row r="31" spans="1:20" ht="15.75" customHeight="1">
      <c r="A31" s="137"/>
      <c r="B31" s="31" t="s">
        <v>106</v>
      </c>
      <c r="C31" s="115">
        <v>10.666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52"/>
      <c r="T31" s="153"/>
    </row>
    <row r="32" spans="1:20" ht="15.75" customHeight="1">
      <c r="A32" s="137"/>
      <c r="B32" s="31" t="s">
        <v>100</v>
      </c>
      <c r="C32" s="116">
        <f>+C30^(-1.85)</f>
        <v>1.6727210894080675E-4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52"/>
      <c r="T32" s="153"/>
    </row>
    <row r="33" spans="1:20" ht="15.75" customHeight="1">
      <c r="A33" s="137"/>
      <c r="B33" s="31" t="s">
        <v>101</v>
      </c>
      <c r="C33" s="115" t="str">
        <f t="shared" ref="C33" si="10">IF(C17&gt;=75,(C17/1000)^(-4.87)," ")</f>
        <v xml:space="preserve"> </v>
      </c>
      <c r="D33" s="115"/>
      <c r="E33" s="115" t="str">
        <f t="shared" ref="E33" si="11">IF(E17&gt;=75,(E17/1000)^(-4.87)," ")</f>
        <v xml:space="preserve"> </v>
      </c>
      <c r="F33" s="115"/>
      <c r="G33" s="115" t="str">
        <f t="shared" ref="G33" si="12">IF(G17&gt;=75,(G17/1000)^(-4.87)," ")</f>
        <v xml:space="preserve"> </v>
      </c>
      <c r="H33" s="115"/>
      <c r="I33" s="115" t="str">
        <f t="shared" ref="I33" si="13">IF(I17&gt;=75,(I17/1000)^(-4.87)," ")</f>
        <v xml:space="preserve"> </v>
      </c>
      <c r="J33" s="115"/>
      <c r="K33" s="115" t="str">
        <f t="shared" ref="K33" si="14">IF(K17&gt;=75,(K17/1000)^(-4.87)," ")</f>
        <v xml:space="preserve"> </v>
      </c>
      <c r="L33" s="115"/>
      <c r="M33" s="115" t="str">
        <f t="shared" ref="M33" si="15">IF(M17&gt;=75,(M17/1000)^(-4.87)," ")</f>
        <v xml:space="preserve"> </v>
      </c>
      <c r="N33" s="115"/>
      <c r="O33" s="115" t="str">
        <f t="shared" ref="O33" si="16">IF(O17&gt;=75,(O17/1000)^(-4.87)," ")</f>
        <v xml:space="preserve"> </v>
      </c>
      <c r="P33" s="115"/>
      <c r="Q33" s="115" t="str">
        <f>IF(Q17&gt;=75,(Q17/1000)^(-4.87)," ")</f>
        <v xml:space="preserve"> </v>
      </c>
      <c r="R33" s="115"/>
      <c r="S33" s="152"/>
      <c r="T33" s="153"/>
    </row>
    <row r="34" spans="1:20" ht="15.75" customHeight="1">
      <c r="A34" s="137"/>
      <c r="B34" s="31" t="s">
        <v>102</v>
      </c>
      <c r="C34" s="115" t="str">
        <f>IF(C17&gt;=75,(C24/1000/60)^(1.85)," ")</f>
        <v xml:space="preserve"> </v>
      </c>
      <c r="D34" s="115"/>
      <c r="E34" s="115" t="str">
        <f>IF(E17&gt;=75,(E24/1000/60)^(1.85)," ")</f>
        <v xml:space="preserve"> </v>
      </c>
      <c r="F34" s="115"/>
      <c r="G34" s="115" t="str">
        <f>IF(G17&gt;=75,(G24/1000/60)^(1.85)," ")</f>
        <v xml:space="preserve"> </v>
      </c>
      <c r="H34" s="115"/>
      <c r="I34" s="115" t="str">
        <f>IF(I17&gt;=75,(I24/1000/60)^(1.85)," ")</f>
        <v xml:space="preserve"> </v>
      </c>
      <c r="J34" s="115"/>
      <c r="K34" s="115" t="str">
        <f>IF(K17&gt;=75,(K24/1000/60)^(1.85)," ")</f>
        <v xml:space="preserve"> </v>
      </c>
      <c r="L34" s="115"/>
      <c r="M34" s="115" t="str">
        <f>IF(M17&gt;=75,(M24/1000/60)^(1.85)," ")</f>
        <v xml:space="preserve"> </v>
      </c>
      <c r="N34" s="115"/>
      <c r="O34" s="115" t="str">
        <f>IF(O17&gt;=75,(O24/1000/60)^(1.85)," ")</f>
        <v xml:space="preserve"> </v>
      </c>
      <c r="P34" s="115"/>
      <c r="Q34" s="115" t="str">
        <f>IF(Q17&gt;=75,(Q24/1000/60)^(1.85)," ")</f>
        <v xml:space="preserve"> </v>
      </c>
      <c r="R34" s="115"/>
      <c r="S34" s="152"/>
      <c r="T34" s="153"/>
    </row>
    <row r="35" spans="1:20" ht="15.75" customHeight="1">
      <c r="A35" s="137"/>
      <c r="B35" s="31" t="s">
        <v>103</v>
      </c>
      <c r="C35" s="115" t="str">
        <f>IF(C17&gt;=75,$C$31*$C$32*C33*C34," ")</f>
        <v xml:space="preserve"> </v>
      </c>
      <c r="D35" s="115"/>
      <c r="E35" s="115" t="str">
        <f>IF(E17&gt;=75,$C$31*$C$32*E33*E34," ")</f>
        <v xml:space="preserve"> </v>
      </c>
      <c r="F35" s="115"/>
      <c r="G35" s="115" t="str">
        <f>IF(G17&gt;=75,$C$31*$C$32*G33*G34," ")</f>
        <v xml:space="preserve"> </v>
      </c>
      <c r="H35" s="115"/>
      <c r="I35" s="115" t="str">
        <f>IF(I17&gt;=75,$C$31*$C$32*I33*I34," ")</f>
        <v xml:space="preserve"> </v>
      </c>
      <c r="J35" s="115"/>
      <c r="K35" s="115" t="str">
        <f>IF(K17&gt;=75,$C$31*$C$32*K33*K34," ")</f>
        <v xml:space="preserve"> </v>
      </c>
      <c r="L35" s="115"/>
      <c r="M35" s="115" t="str">
        <f>IF(M17&gt;=75,$C$31*$C$32*M33*M34," ")</f>
        <v xml:space="preserve"> </v>
      </c>
      <c r="N35" s="115"/>
      <c r="O35" s="115" t="str">
        <f>IF(O17&gt;=75,$C$31*$C$32*O33*O34," ")</f>
        <v xml:space="preserve"> </v>
      </c>
      <c r="P35" s="115"/>
      <c r="Q35" s="115" t="str">
        <f>IF(Q17&gt;=75,$C$31*$C$32*Q33*Q34," ")</f>
        <v xml:space="preserve"> </v>
      </c>
      <c r="R35" s="115"/>
      <c r="S35" s="152"/>
      <c r="T35" s="153"/>
    </row>
    <row r="36" spans="1:20" ht="15.75" customHeight="1">
      <c r="A36" s="138"/>
      <c r="B36" s="31" t="s">
        <v>104</v>
      </c>
      <c r="C36" s="130" t="str">
        <f>IF(C17&gt;=75,+C35*C22," ")</f>
        <v xml:space="preserve"> </v>
      </c>
      <c r="D36" s="130"/>
      <c r="E36" s="130" t="str">
        <f>IF(E17&gt;=75,+E35*E22," ")</f>
        <v xml:space="preserve"> </v>
      </c>
      <c r="F36" s="130"/>
      <c r="G36" s="130" t="str">
        <f>IF(G17&gt;=75,+G35*G22," ")</f>
        <v xml:space="preserve"> </v>
      </c>
      <c r="H36" s="130"/>
      <c r="I36" s="130" t="str">
        <f>IF(I17&gt;=75,+I35*I22," ")</f>
        <v xml:space="preserve"> </v>
      </c>
      <c r="J36" s="130"/>
      <c r="K36" s="130" t="str">
        <f>IF(K17&gt;=75,+K35*K22," ")</f>
        <v xml:space="preserve"> </v>
      </c>
      <c r="L36" s="130"/>
      <c r="M36" s="130" t="str">
        <f>IF(M17&gt;=75,+M35*M22," ")</f>
        <v xml:space="preserve"> </v>
      </c>
      <c r="N36" s="130"/>
      <c r="O36" s="130" t="str">
        <f>IF(O17&gt;=75,+O35*O22," ")</f>
        <v xml:space="preserve"> </v>
      </c>
      <c r="P36" s="130"/>
      <c r="Q36" s="130" t="str">
        <f>IF(Q17&gt;=75,+Q35*Q22," ")</f>
        <v xml:space="preserve"> </v>
      </c>
      <c r="R36" s="130"/>
      <c r="S36" s="128">
        <v>10</v>
      </c>
      <c r="T36" s="129"/>
    </row>
    <row r="37" spans="1:20" ht="15.75" customHeight="1">
      <c r="A37" s="131" t="s">
        <v>96</v>
      </c>
      <c r="B37" s="132"/>
      <c r="C37" s="139">
        <f>SUM(C28:R28)+SUM(C36:T36)</f>
        <v>10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1"/>
    </row>
    <row r="38" spans="1:20" ht="15.75" customHeight="1">
      <c r="A38" s="131" t="s">
        <v>97</v>
      </c>
      <c r="B38" s="132"/>
      <c r="C38" s="142">
        <v>1.5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/>
    </row>
    <row r="39" spans="1:20" ht="15.75" customHeight="1" thickBot="1">
      <c r="A39" s="133" t="s">
        <v>98</v>
      </c>
      <c r="B39" s="134"/>
      <c r="C39" s="36"/>
      <c r="D39" s="33"/>
      <c r="E39" s="135">
        <f>+C37+C38</f>
        <v>11.5</v>
      </c>
      <c r="F39" s="135"/>
      <c r="G39" s="135"/>
      <c r="H39" s="135"/>
      <c r="I39" s="135"/>
      <c r="J39" s="135"/>
      <c r="K39" s="30" t="s">
        <v>99</v>
      </c>
      <c r="L39" s="135">
        <v>25</v>
      </c>
      <c r="M39" s="135"/>
      <c r="N39" s="135"/>
      <c r="O39" s="135" t="str">
        <f>IF(E39&lt;=L39,"O.K.","OUT")</f>
        <v>O.K.</v>
      </c>
      <c r="P39" s="135"/>
      <c r="Q39" s="135"/>
      <c r="R39" s="135"/>
      <c r="S39" s="21"/>
      <c r="T39" s="39"/>
    </row>
    <row r="40" spans="1:20" ht="15.75" customHeight="1">
      <c r="A40" s="15"/>
      <c r="B40" s="15"/>
      <c r="C40" s="15"/>
      <c r="D40" s="15"/>
      <c r="E40" s="15"/>
      <c r="F40" s="15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15.75" customHeight="1">
      <c r="A41" s="15"/>
      <c r="B41" s="15"/>
      <c r="C41" s="15"/>
      <c r="D41" s="15"/>
      <c r="E41" s="15"/>
      <c r="F41" s="15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15.75" customHeight="1">
      <c r="A42" s="15"/>
      <c r="B42" s="15"/>
      <c r="C42" s="15"/>
      <c r="D42" s="15"/>
      <c r="S42" s="32"/>
      <c r="T42" s="32"/>
    </row>
    <row r="43" spans="1:20" ht="15.75" customHeight="1">
      <c r="A43" s="15"/>
      <c r="B43" s="15"/>
      <c r="C43" s="15"/>
      <c r="D43" s="15"/>
      <c r="E43" s="15"/>
      <c r="F43" s="15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15.75" customHeight="1">
      <c r="A44" s="15"/>
      <c r="B44" s="15"/>
      <c r="C44" s="15"/>
      <c r="D44" s="15"/>
      <c r="E44" s="15"/>
      <c r="F44" s="15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15.75" customHeight="1">
      <c r="A45" s="15"/>
      <c r="B45" s="15"/>
      <c r="C45" s="15"/>
      <c r="D45" s="15"/>
      <c r="E45" s="15"/>
      <c r="F45" s="15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15.75" customHeight="1">
      <c r="A46" s="15"/>
      <c r="B46" s="15"/>
      <c r="C46" s="15"/>
      <c r="D46" s="15"/>
      <c r="E46" s="15"/>
      <c r="F46" s="15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15.75" customHeight="1">
      <c r="A47" s="15"/>
      <c r="B47" s="15"/>
      <c r="C47" s="15"/>
      <c r="D47" s="15"/>
      <c r="E47" s="15"/>
      <c r="F47" s="15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15.75" customHeight="1">
      <c r="A48" s="15"/>
      <c r="B48" s="15"/>
      <c r="C48" s="15"/>
      <c r="D48" s="15"/>
      <c r="E48" s="15"/>
      <c r="F48" s="15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</sheetData>
  <mergeCells count="134">
    <mergeCell ref="M16:N16"/>
    <mergeCell ref="O16:P16"/>
    <mergeCell ref="Q16:R16"/>
    <mergeCell ref="S16:T16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M18:N19"/>
    <mergeCell ref="O18:P19"/>
    <mergeCell ref="Q18:R19"/>
    <mergeCell ref="S18:T18"/>
    <mergeCell ref="A19:B19"/>
    <mergeCell ref="S19:T19"/>
    <mergeCell ref="M17:N17"/>
    <mergeCell ref="O17:P17"/>
    <mergeCell ref="Q17:R17"/>
    <mergeCell ref="S17:T17"/>
    <mergeCell ref="A18:B18"/>
    <mergeCell ref="C18:D19"/>
    <mergeCell ref="E18:F19"/>
    <mergeCell ref="G18:H19"/>
    <mergeCell ref="I18:J19"/>
    <mergeCell ref="K18:L19"/>
    <mergeCell ref="M22:N22"/>
    <mergeCell ref="O22:P22"/>
    <mergeCell ref="Q22:R22"/>
    <mergeCell ref="S22:T22"/>
    <mergeCell ref="A23:B23"/>
    <mergeCell ref="C23:R23"/>
    <mergeCell ref="M20:N21"/>
    <mergeCell ref="O20:P21"/>
    <mergeCell ref="Q20:R21"/>
    <mergeCell ref="S20:T21"/>
    <mergeCell ref="A22:B22"/>
    <mergeCell ref="C22:D22"/>
    <mergeCell ref="E22:F22"/>
    <mergeCell ref="G22:H22"/>
    <mergeCell ref="I22:J22"/>
    <mergeCell ref="K22:L22"/>
    <mergeCell ref="A20:B21"/>
    <mergeCell ref="C20:D21"/>
    <mergeCell ref="E20:F21"/>
    <mergeCell ref="G20:H21"/>
    <mergeCell ref="I20:J21"/>
    <mergeCell ref="K20:L21"/>
    <mergeCell ref="S24:T24"/>
    <mergeCell ref="A25:B25"/>
    <mergeCell ref="C25:R25"/>
    <mergeCell ref="A24:B24"/>
    <mergeCell ref="C24:D24"/>
    <mergeCell ref="E24:F24"/>
    <mergeCell ref="G24:H24"/>
    <mergeCell ref="I24:J24"/>
    <mergeCell ref="K24:L24"/>
    <mergeCell ref="A26:B26"/>
    <mergeCell ref="C26:D26"/>
    <mergeCell ref="E26:F26"/>
    <mergeCell ref="G26:H26"/>
    <mergeCell ref="I26:J26"/>
    <mergeCell ref="K26:L26"/>
    <mergeCell ref="M24:N24"/>
    <mergeCell ref="O24:P24"/>
    <mergeCell ref="Q24:R24"/>
    <mergeCell ref="K28:L28"/>
    <mergeCell ref="M28:N28"/>
    <mergeCell ref="O28:P28"/>
    <mergeCell ref="Q28:R28"/>
    <mergeCell ref="S28:T28"/>
    <mergeCell ref="M26:N26"/>
    <mergeCell ref="O26:P26"/>
    <mergeCell ref="Q26:R26"/>
    <mergeCell ref="S26:T26"/>
    <mergeCell ref="C27:R27"/>
    <mergeCell ref="S27:T27"/>
    <mergeCell ref="C28:D28"/>
    <mergeCell ref="E28:F28"/>
    <mergeCell ref="G28:H28"/>
    <mergeCell ref="A39:B39"/>
    <mergeCell ref="E39:J39"/>
    <mergeCell ref="L39:N39"/>
    <mergeCell ref="O39:R39"/>
    <mergeCell ref="O36:P36"/>
    <mergeCell ref="Q36:R36"/>
    <mergeCell ref="C29:R29"/>
    <mergeCell ref="S29:T35"/>
    <mergeCell ref="C30:R30"/>
    <mergeCell ref="C31:R31"/>
    <mergeCell ref="C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4:D34"/>
    <mergeCell ref="E34:F34"/>
    <mergeCell ref="G34:H34"/>
    <mergeCell ref="I34:J34"/>
    <mergeCell ref="K34:L34"/>
    <mergeCell ref="S36:T36"/>
    <mergeCell ref="A37:B37"/>
    <mergeCell ref="C37:T37"/>
    <mergeCell ref="A38:B38"/>
    <mergeCell ref="C38:T38"/>
    <mergeCell ref="C36:D36"/>
    <mergeCell ref="E36:F36"/>
    <mergeCell ref="G36:H36"/>
    <mergeCell ref="I36:J36"/>
    <mergeCell ref="K36:L36"/>
    <mergeCell ref="M36:N36"/>
    <mergeCell ref="A27:A36"/>
    <mergeCell ref="I35:J35"/>
    <mergeCell ref="K35:L35"/>
    <mergeCell ref="M35:N35"/>
    <mergeCell ref="O35:P35"/>
    <mergeCell ref="Q35:R35"/>
    <mergeCell ref="M34:N34"/>
    <mergeCell ref="O34:P34"/>
    <mergeCell ref="Q34:R34"/>
    <mergeCell ref="C35:D35"/>
    <mergeCell ref="E35:F35"/>
    <mergeCell ref="G35:H35"/>
    <mergeCell ref="I28:J28"/>
  </mergeCells>
  <phoneticPr fontId="2"/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W42"/>
  <sheetViews>
    <sheetView view="pageLayout" topLeftCell="A12" zoomScaleNormal="100" workbookViewId="0">
      <selection activeCell="I14" sqref="I14"/>
    </sheetView>
  </sheetViews>
  <sheetFormatPr defaultColWidth="3.875" defaultRowHeight="17.25" customHeight="1"/>
  <cols>
    <col min="24" max="24" width="0.375" customWidth="1"/>
  </cols>
  <sheetData>
    <row r="1" spans="1:22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 ht="17.25" customHeight="1" thickBot="1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2" ht="17.25" customHeight="1">
      <c r="A3" s="2"/>
      <c r="B3" s="77"/>
      <c r="C3" s="78"/>
      <c r="D3" s="177" t="s">
        <v>1</v>
      </c>
      <c r="E3" s="177"/>
      <c r="F3" s="177" t="s">
        <v>2</v>
      </c>
      <c r="G3" s="177"/>
      <c r="H3" s="177" t="s">
        <v>3</v>
      </c>
      <c r="I3" s="178"/>
      <c r="J3" s="177" t="s">
        <v>4</v>
      </c>
      <c r="K3" s="178"/>
      <c r="L3" s="177" t="s">
        <v>5</v>
      </c>
      <c r="M3" s="178"/>
      <c r="N3" s="177" t="s">
        <v>6</v>
      </c>
      <c r="O3" s="178"/>
    </row>
    <row r="4" spans="1:22" ht="17.25" customHeight="1">
      <c r="A4" s="2"/>
      <c r="B4" s="74" t="s">
        <v>7</v>
      </c>
      <c r="C4" s="75"/>
      <c r="D4" s="179" t="s">
        <v>8</v>
      </c>
      <c r="E4" s="179"/>
      <c r="F4" s="179" t="s">
        <v>9</v>
      </c>
      <c r="G4" s="179"/>
      <c r="H4" s="179" t="s">
        <v>10</v>
      </c>
      <c r="I4" s="180"/>
      <c r="J4" s="179" t="s">
        <v>11</v>
      </c>
      <c r="K4" s="180"/>
      <c r="L4" s="179" t="s">
        <v>12</v>
      </c>
      <c r="M4" s="180"/>
      <c r="N4" s="179" t="s">
        <v>13</v>
      </c>
      <c r="O4" s="180"/>
    </row>
    <row r="5" spans="1:22" ht="17.25" customHeight="1">
      <c r="A5" s="2"/>
      <c r="B5" s="74" t="s">
        <v>14</v>
      </c>
      <c r="C5" s="75"/>
      <c r="D5" s="179" t="s">
        <v>8</v>
      </c>
      <c r="E5" s="179"/>
      <c r="F5" s="179" t="s">
        <v>9</v>
      </c>
      <c r="G5" s="179"/>
      <c r="H5" s="179" t="s">
        <v>10</v>
      </c>
      <c r="I5" s="180"/>
      <c r="J5" s="179" t="s">
        <v>11</v>
      </c>
      <c r="K5" s="180"/>
      <c r="L5" s="179" t="s">
        <v>12</v>
      </c>
      <c r="M5" s="180"/>
      <c r="N5" s="179" t="s">
        <v>13</v>
      </c>
      <c r="O5" s="180"/>
    </row>
    <row r="6" spans="1:22" ht="17.25" customHeight="1" thickBot="1">
      <c r="A6" s="2"/>
      <c r="B6" s="70" t="s">
        <v>15</v>
      </c>
      <c r="C6" s="71"/>
      <c r="D6" s="181" t="s">
        <v>16</v>
      </c>
      <c r="E6" s="181"/>
      <c r="F6" s="181" t="s">
        <v>10</v>
      </c>
      <c r="G6" s="181"/>
      <c r="H6" s="181" t="s">
        <v>11</v>
      </c>
      <c r="I6" s="182"/>
      <c r="J6" s="181" t="s">
        <v>12</v>
      </c>
      <c r="K6" s="182"/>
      <c r="L6" s="181" t="s">
        <v>13</v>
      </c>
      <c r="M6" s="182"/>
      <c r="N6" s="181" t="s">
        <v>17</v>
      </c>
      <c r="O6" s="182"/>
    </row>
    <row r="8" spans="1:22" ht="17.25" customHeight="1">
      <c r="A8" s="5" t="s">
        <v>30</v>
      </c>
    </row>
    <row r="9" spans="1:22" ht="17.25" customHeight="1">
      <c r="B9" s="5"/>
      <c r="C9" s="8">
        <v>2</v>
      </c>
      <c r="D9" s="4" t="s">
        <v>18</v>
      </c>
      <c r="E9" s="4" t="s">
        <v>19</v>
      </c>
      <c r="F9" s="5"/>
      <c r="G9" s="9">
        <v>3</v>
      </c>
      <c r="H9" s="4" t="s">
        <v>20</v>
      </c>
      <c r="I9" s="4" t="s">
        <v>21</v>
      </c>
      <c r="J9" s="8">
        <v>2</v>
      </c>
      <c r="K9" s="4" t="s">
        <v>22</v>
      </c>
      <c r="L9" s="4" t="s">
        <v>23</v>
      </c>
      <c r="M9" s="4">
        <f>+G9*J9</f>
        <v>6</v>
      </c>
      <c r="N9" s="4" t="s">
        <v>20</v>
      </c>
      <c r="O9" s="5"/>
    </row>
    <row r="10" spans="1:22" ht="17.25" customHeight="1">
      <c r="B10" s="5"/>
      <c r="C10" s="8">
        <v>3</v>
      </c>
      <c r="D10" s="4" t="s">
        <v>24</v>
      </c>
      <c r="E10" s="4" t="s">
        <v>19</v>
      </c>
      <c r="F10" s="5"/>
      <c r="G10" s="9">
        <v>3.5</v>
      </c>
      <c r="H10" s="4" t="s">
        <v>20</v>
      </c>
      <c r="I10" s="4" t="s">
        <v>21</v>
      </c>
      <c r="J10" s="8">
        <v>2</v>
      </c>
      <c r="K10" s="4" t="s">
        <v>22</v>
      </c>
      <c r="L10" s="4" t="s">
        <v>23</v>
      </c>
      <c r="M10" s="4">
        <f t="shared" ref="M10:M11" si="0">+G10*J10</f>
        <v>7</v>
      </c>
      <c r="N10" s="4" t="s">
        <v>20</v>
      </c>
      <c r="O10" s="5"/>
    </row>
    <row r="11" spans="1:22" ht="17.25" customHeight="1">
      <c r="B11" s="7"/>
      <c r="C11" s="10">
        <v>4</v>
      </c>
      <c r="D11" s="6" t="s">
        <v>26</v>
      </c>
      <c r="E11" s="6" t="s">
        <v>19</v>
      </c>
      <c r="F11" s="7"/>
      <c r="G11" s="11">
        <v>4.5</v>
      </c>
      <c r="H11" s="6" t="s">
        <v>20</v>
      </c>
      <c r="I11" s="6" t="s">
        <v>21</v>
      </c>
      <c r="J11" s="10">
        <v>2</v>
      </c>
      <c r="K11" s="6" t="s">
        <v>22</v>
      </c>
      <c r="L11" s="6" t="s">
        <v>23</v>
      </c>
      <c r="M11" s="6">
        <f t="shared" si="0"/>
        <v>9</v>
      </c>
      <c r="N11" s="6" t="s">
        <v>20</v>
      </c>
      <c r="O11" s="7"/>
    </row>
    <row r="12" spans="1:22" ht="17.25" customHeight="1">
      <c r="B12" s="5"/>
      <c r="C12" s="67" t="s">
        <v>28</v>
      </c>
      <c r="D12" s="67"/>
      <c r="E12" s="4" t="s">
        <v>19</v>
      </c>
      <c r="F12" s="5"/>
      <c r="G12" s="5"/>
      <c r="H12" s="5"/>
      <c r="I12" s="5"/>
      <c r="J12" s="5"/>
      <c r="K12" s="5"/>
      <c r="L12" s="5"/>
      <c r="M12" s="3">
        <f>SUM(M9:M11)</f>
        <v>22</v>
      </c>
      <c r="N12" s="4" t="s">
        <v>20</v>
      </c>
      <c r="O12" s="5"/>
    </row>
    <row r="14" spans="1:22" ht="17.25" customHeight="1">
      <c r="A14" s="26" t="s">
        <v>31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7.25" customHeight="1">
      <c r="A15" s="26"/>
      <c r="B15" s="26"/>
      <c r="C15" s="26" t="s">
        <v>42</v>
      </c>
      <c r="D15" s="26"/>
      <c r="E15" s="26"/>
      <c r="F15" s="26"/>
      <c r="G15" s="27"/>
      <c r="H15" s="26"/>
      <c r="I15" s="183">
        <v>79.11</v>
      </c>
      <c r="J15" s="183"/>
      <c r="K15" s="26" t="s">
        <v>43</v>
      </c>
      <c r="L15" s="26"/>
      <c r="M15" s="26"/>
      <c r="N15" s="26"/>
      <c r="O15" s="26"/>
      <c r="P15" s="26"/>
      <c r="Q15" s="26"/>
      <c r="R15" s="183">
        <v>30</v>
      </c>
      <c r="S15" s="183"/>
      <c r="T15" s="26" t="s">
        <v>44</v>
      </c>
      <c r="U15" s="26"/>
      <c r="V15" s="26"/>
    </row>
    <row r="16" spans="1:22" ht="17.25" customHeight="1" thickBot="1"/>
    <row r="17" spans="1:23" ht="17.25" customHeight="1">
      <c r="A17" s="59" t="s">
        <v>20</v>
      </c>
      <c r="B17" s="60" t="s">
        <v>32</v>
      </c>
      <c r="C17" s="61"/>
      <c r="D17" s="46" t="s">
        <v>33</v>
      </c>
      <c r="E17" s="47"/>
      <c r="G17" s="59" t="s">
        <v>20</v>
      </c>
      <c r="H17" s="60" t="s">
        <v>32</v>
      </c>
      <c r="I17" s="61"/>
      <c r="J17" s="46" t="s">
        <v>33</v>
      </c>
      <c r="K17" s="47"/>
      <c r="M17" s="59" t="s">
        <v>20</v>
      </c>
      <c r="N17" s="60" t="s">
        <v>32</v>
      </c>
      <c r="O17" s="61"/>
      <c r="P17" s="46" t="s">
        <v>33</v>
      </c>
      <c r="Q17" s="47"/>
      <c r="S17" s="59" t="s">
        <v>20</v>
      </c>
      <c r="T17" s="60" t="s">
        <v>32</v>
      </c>
      <c r="U17" s="61"/>
      <c r="V17" s="46" t="s">
        <v>33</v>
      </c>
      <c r="W17" s="47"/>
    </row>
    <row r="18" spans="1:23" ht="17.25" customHeight="1">
      <c r="A18" s="50"/>
      <c r="B18" s="48" t="s">
        <v>34</v>
      </c>
      <c r="C18" s="50"/>
      <c r="D18" s="48"/>
      <c r="E18" s="49"/>
      <c r="G18" s="50"/>
      <c r="H18" s="48" t="s">
        <v>34</v>
      </c>
      <c r="I18" s="50"/>
      <c r="J18" s="48"/>
      <c r="K18" s="49"/>
      <c r="M18" s="50"/>
      <c r="N18" s="48" t="s">
        <v>34</v>
      </c>
      <c r="O18" s="50"/>
      <c r="P18" s="48"/>
      <c r="Q18" s="49"/>
      <c r="S18" s="50"/>
      <c r="T18" s="48" t="s">
        <v>34</v>
      </c>
      <c r="U18" s="50"/>
      <c r="V18" s="48"/>
      <c r="W18" s="49"/>
    </row>
    <row r="19" spans="1:23" ht="17.25" customHeight="1">
      <c r="A19" s="12">
        <v>2</v>
      </c>
      <c r="B19" s="51">
        <f t="shared" ref="B19:B42" si="1">IF(A19&lt;=30,26*A19^0.36,13*A19^0.56)</f>
        <v>33.369073336635509</v>
      </c>
      <c r="C19" s="51"/>
      <c r="D19" s="64" t="s">
        <v>35</v>
      </c>
      <c r="E19" s="62"/>
      <c r="G19" s="12">
        <v>26</v>
      </c>
      <c r="H19" s="51">
        <f>IF(G19&lt;=30,26*G19^0.36,13*G19^0.56)</f>
        <v>84.016338989592711</v>
      </c>
      <c r="I19" s="51"/>
      <c r="J19" s="62" t="s">
        <v>36</v>
      </c>
      <c r="K19" s="63"/>
      <c r="M19" s="12">
        <v>50</v>
      </c>
      <c r="N19" s="51">
        <f>IF(M19&lt;=30,26*M19^0.36,13*M19^0.56)</f>
        <v>116.24293175382397</v>
      </c>
      <c r="O19" s="51"/>
      <c r="P19" s="53" t="s">
        <v>39</v>
      </c>
      <c r="Q19" s="54"/>
      <c r="S19" s="12">
        <v>74</v>
      </c>
      <c r="T19" s="51">
        <f>IF(S19&lt;=30,26*S19^0.36,13*S19^0.56)</f>
        <v>144.78151452122466</v>
      </c>
      <c r="U19" s="51"/>
      <c r="V19" s="53" t="s">
        <v>39</v>
      </c>
      <c r="W19" s="54"/>
    </row>
    <row r="20" spans="1:23" ht="17.25" customHeight="1">
      <c r="A20" s="12">
        <f>+A19+1</f>
        <v>3</v>
      </c>
      <c r="B20" s="51">
        <f t="shared" si="1"/>
        <v>38.613307152448257</v>
      </c>
      <c r="C20" s="51"/>
      <c r="D20" s="64"/>
      <c r="E20" s="62"/>
      <c r="G20" s="12">
        <f>+G19+1</f>
        <v>27</v>
      </c>
      <c r="H20" s="51">
        <f t="shared" ref="H20:H42" si="2">IF(G20&lt;=30,26*G20^0.36,13*G20^0.56)</f>
        <v>85.165618169883615</v>
      </c>
      <c r="I20" s="51"/>
      <c r="J20" s="53" t="s">
        <v>39</v>
      </c>
      <c r="K20" s="54"/>
      <c r="M20" s="12">
        <f>+M19+1</f>
        <v>51</v>
      </c>
      <c r="N20" s="51">
        <f t="shared" ref="N20:N42" si="3">IF(M20&lt;=30,26*M20^0.36,13*M20^0.56)</f>
        <v>117.53917846910706</v>
      </c>
      <c r="O20" s="51"/>
      <c r="P20" s="55"/>
      <c r="Q20" s="56"/>
      <c r="S20" s="12">
        <f>+S19+1</f>
        <v>75</v>
      </c>
      <c r="T20" s="51">
        <f t="shared" ref="T20:T42" si="4">IF(S20&lt;=30,26*S20^0.36,13*S20^0.56)</f>
        <v>145.8739220512104</v>
      </c>
      <c r="U20" s="51"/>
      <c r="V20" s="55"/>
      <c r="W20" s="56"/>
    </row>
    <row r="21" spans="1:23" ht="17.25" customHeight="1">
      <c r="A21" s="12">
        <f t="shared" ref="A21:A42" si="5">+A20+1</f>
        <v>4</v>
      </c>
      <c r="B21" s="51">
        <f t="shared" si="1"/>
        <v>42.8267328979138</v>
      </c>
      <c r="C21" s="51"/>
      <c r="D21" s="64"/>
      <c r="E21" s="62"/>
      <c r="G21" s="12">
        <f t="shared" ref="G21:G42" si="6">+G20+1</f>
        <v>28</v>
      </c>
      <c r="H21" s="51">
        <f t="shared" si="2"/>
        <v>86.287967477168792</v>
      </c>
      <c r="I21" s="51"/>
      <c r="J21" s="55"/>
      <c r="K21" s="56"/>
      <c r="M21" s="12">
        <f t="shared" ref="M21:M42" si="7">+M20+1</f>
        <v>52</v>
      </c>
      <c r="N21" s="51">
        <f t="shared" si="3"/>
        <v>118.82428911576778</v>
      </c>
      <c r="O21" s="51"/>
      <c r="P21" s="55"/>
      <c r="Q21" s="56"/>
      <c r="S21" s="12">
        <f t="shared" ref="S21:S42" si="8">+S20+1</f>
        <v>76</v>
      </c>
      <c r="T21" s="51">
        <f t="shared" si="4"/>
        <v>146.95993932243474</v>
      </c>
      <c r="U21" s="51"/>
      <c r="V21" s="55"/>
      <c r="W21" s="56"/>
    </row>
    <row r="22" spans="1:23" ht="17.25" customHeight="1">
      <c r="A22" s="12">
        <f t="shared" si="5"/>
        <v>5</v>
      </c>
      <c r="B22" s="51">
        <f t="shared" si="1"/>
        <v>46.409036224892581</v>
      </c>
      <c r="C22" s="51"/>
      <c r="D22" s="64"/>
      <c r="E22" s="62"/>
      <c r="G22" s="12">
        <f t="shared" si="6"/>
        <v>29</v>
      </c>
      <c r="H22" s="51">
        <f t="shared" si="2"/>
        <v>87.384947009602485</v>
      </c>
      <c r="I22" s="51"/>
      <c r="J22" s="55"/>
      <c r="K22" s="56"/>
      <c r="M22" s="12">
        <f t="shared" si="7"/>
        <v>53</v>
      </c>
      <c r="N22" s="51">
        <f t="shared" si="3"/>
        <v>120.09857081427467</v>
      </c>
      <c r="O22" s="51"/>
      <c r="P22" s="55"/>
      <c r="Q22" s="56"/>
      <c r="S22" s="12">
        <f t="shared" si="8"/>
        <v>77</v>
      </c>
      <c r="T22" s="51">
        <f t="shared" si="4"/>
        <v>148.03968707066142</v>
      </c>
      <c r="U22" s="51"/>
      <c r="V22" s="55"/>
      <c r="W22" s="56"/>
    </row>
    <row r="23" spans="1:23" ht="17.25" customHeight="1">
      <c r="A23" s="12">
        <f t="shared" si="5"/>
        <v>6</v>
      </c>
      <c r="B23" s="51">
        <f t="shared" si="1"/>
        <v>49.557318390003019</v>
      </c>
      <c r="C23" s="51"/>
      <c r="D23" s="64"/>
      <c r="E23" s="62"/>
      <c r="G23" s="12">
        <f t="shared" si="6"/>
        <v>30</v>
      </c>
      <c r="H23" s="51">
        <f t="shared" si="2"/>
        <v>88.457976321930204</v>
      </c>
      <c r="I23" s="51"/>
      <c r="J23" s="55"/>
      <c r="K23" s="56"/>
      <c r="M23" s="12">
        <f t="shared" si="7"/>
        <v>54</v>
      </c>
      <c r="N23" s="51">
        <f t="shared" si="3"/>
        <v>121.36231660213689</v>
      </c>
      <c r="O23" s="51"/>
      <c r="P23" s="55"/>
      <c r="Q23" s="56"/>
      <c r="S23" s="12">
        <f t="shared" si="8"/>
        <v>78</v>
      </c>
      <c r="T23" s="51">
        <f t="shared" si="4"/>
        <v>149.11328221635108</v>
      </c>
      <c r="U23" s="51"/>
      <c r="V23" s="55"/>
      <c r="W23" s="56"/>
    </row>
    <row r="24" spans="1:23" ht="17.25" customHeight="1">
      <c r="A24" s="12">
        <f t="shared" si="5"/>
        <v>7</v>
      </c>
      <c r="B24" s="51">
        <f t="shared" si="1"/>
        <v>52.385204347812262</v>
      </c>
      <c r="C24" s="51"/>
      <c r="D24" s="64"/>
      <c r="E24" s="62"/>
      <c r="G24" s="12">
        <f t="shared" si="6"/>
        <v>31</v>
      </c>
      <c r="H24" s="51">
        <f t="shared" si="2"/>
        <v>88.941797219014092</v>
      </c>
      <c r="I24" s="51"/>
      <c r="J24" s="55"/>
      <c r="K24" s="56"/>
      <c r="M24" s="12">
        <f t="shared" si="7"/>
        <v>55</v>
      </c>
      <c r="N24" s="51">
        <f t="shared" si="3"/>
        <v>122.61580632758189</v>
      </c>
      <c r="O24" s="51"/>
      <c r="P24" s="55"/>
      <c r="Q24" s="56"/>
      <c r="S24" s="12">
        <f t="shared" si="8"/>
        <v>79</v>
      </c>
      <c r="T24" s="51">
        <f t="shared" si="4"/>
        <v>150.18083803246867</v>
      </c>
      <c r="U24" s="51"/>
      <c r="V24" s="48"/>
      <c r="W24" s="49"/>
    </row>
    <row r="25" spans="1:23" ht="17.25" customHeight="1">
      <c r="A25" s="12">
        <f t="shared" si="5"/>
        <v>8</v>
      </c>
      <c r="B25" s="51">
        <f t="shared" si="1"/>
        <v>54.964938109191777</v>
      </c>
      <c r="C25" s="51"/>
      <c r="D25" s="64"/>
      <c r="E25" s="62"/>
      <c r="G25" s="12">
        <f t="shared" si="6"/>
        <v>32</v>
      </c>
      <c r="H25" s="51">
        <f t="shared" si="2"/>
        <v>90.537258582796937</v>
      </c>
      <c r="I25" s="51"/>
      <c r="J25" s="55"/>
      <c r="K25" s="56"/>
      <c r="M25" s="12">
        <f t="shared" si="7"/>
        <v>56</v>
      </c>
      <c r="N25" s="51">
        <f t="shared" si="3"/>
        <v>123.85930747135913</v>
      </c>
      <c r="O25" s="51"/>
      <c r="P25" s="55"/>
      <c r="Q25" s="56"/>
      <c r="S25" s="12">
        <f t="shared" si="8"/>
        <v>80</v>
      </c>
      <c r="T25" s="51">
        <f t="shared" si="4"/>
        <v>151.24246430288485</v>
      </c>
      <c r="U25" s="51"/>
      <c r="V25" s="53" t="s">
        <v>41</v>
      </c>
      <c r="W25" s="54"/>
    </row>
    <row r="26" spans="1:23" ht="17.25" customHeight="1">
      <c r="A26" s="12">
        <f t="shared" si="5"/>
        <v>9</v>
      </c>
      <c r="B26" s="51">
        <f t="shared" si="1"/>
        <v>57.345672663435074</v>
      </c>
      <c r="C26" s="51"/>
      <c r="D26" s="64"/>
      <c r="E26" s="62"/>
      <c r="G26" s="12">
        <f t="shared" si="6"/>
        <v>33</v>
      </c>
      <c r="H26" s="51">
        <f t="shared" si="2"/>
        <v>92.110928186334888</v>
      </c>
      <c r="I26" s="51"/>
      <c r="J26" s="55"/>
      <c r="K26" s="56"/>
      <c r="M26" s="12">
        <f t="shared" si="7"/>
        <v>57</v>
      </c>
      <c r="N26" s="51">
        <f t="shared" si="3"/>
        <v>125.09307590362626</v>
      </c>
      <c r="O26" s="51"/>
      <c r="P26" s="55"/>
      <c r="Q26" s="56"/>
      <c r="S26" s="12">
        <f t="shared" si="8"/>
        <v>81</v>
      </c>
      <c r="T26" s="51">
        <f t="shared" si="4"/>
        <v>152.29826747200957</v>
      </c>
      <c r="U26" s="51"/>
      <c r="V26" s="55"/>
      <c r="W26" s="56"/>
    </row>
    <row r="27" spans="1:23" ht="17.25" customHeight="1">
      <c r="A27" s="12">
        <f t="shared" si="5"/>
        <v>10</v>
      </c>
      <c r="B27" s="51">
        <f t="shared" si="1"/>
        <v>59.562558971962105</v>
      </c>
      <c r="C27" s="51"/>
      <c r="D27" s="184" t="s">
        <v>36</v>
      </c>
      <c r="E27" s="185"/>
      <c r="G27" s="12">
        <f t="shared" si="6"/>
        <v>34</v>
      </c>
      <c r="H27" s="51">
        <f t="shared" si="2"/>
        <v>93.663750923132042</v>
      </c>
      <c r="I27" s="51"/>
      <c r="J27" s="55"/>
      <c r="K27" s="56"/>
      <c r="M27" s="12">
        <f t="shared" si="7"/>
        <v>58</v>
      </c>
      <c r="N27" s="51">
        <f t="shared" si="3"/>
        <v>126.31735658209166</v>
      </c>
      <c r="O27" s="51"/>
      <c r="P27" s="55"/>
      <c r="Q27" s="56"/>
      <c r="S27" s="12">
        <f t="shared" si="8"/>
        <v>82</v>
      </c>
      <c r="T27" s="51">
        <f t="shared" si="4"/>
        <v>153.34835078624411</v>
      </c>
      <c r="U27" s="51"/>
      <c r="V27" s="55"/>
      <c r="W27" s="56"/>
    </row>
    <row r="28" spans="1:23" ht="17.25" customHeight="1">
      <c r="A28" s="12">
        <f t="shared" si="5"/>
        <v>11</v>
      </c>
      <c r="B28" s="51">
        <f t="shared" si="1"/>
        <v>61.641715204756416</v>
      </c>
      <c r="C28" s="51"/>
      <c r="D28" s="184"/>
      <c r="E28" s="185"/>
      <c r="G28" s="12">
        <f t="shared" si="6"/>
        <v>35</v>
      </c>
      <c r="H28" s="51">
        <f t="shared" si="2"/>
        <v>95.196604285919847</v>
      </c>
      <c r="I28" s="51"/>
      <c r="J28" s="55"/>
      <c r="K28" s="56"/>
      <c r="M28" s="12">
        <f t="shared" si="7"/>
        <v>59</v>
      </c>
      <c r="N28" s="51">
        <f t="shared" si="3"/>
        <v>127.53238419690281</v>
      </c>
      <c r="O28" s="51"/>
      <c r="P28" s="55"/>
      <c r="Q28" s="56"/>
      <c r="S28" s="12">
        <f t="shared" si="8"/>
        <v>83</v>
      </c>
      <c r="T28" s="51">
        <f t="shared" si="4"/>
        <v>154.39281442779475</v>
      </c>
      <c r="U28" s="51"/>
      <c r="V28" s="55"/>
      <c r="W28" s="56"/>
    </row>
    <row r="29" spans="1:23" ht="17.25" customHeight="1">
      <c r="A29" s="12">
        <f t="shared" si="5"/>
        <v>12</v>
      </c>
      <c r="B29" s="51">
        <f t="shared" si="1"/>
        <v>63.603145835500243</v>
      </c>
      <c r="C29" s="51"/>
      <c r="D29" s="184"/>
      <c r="E29" s="185"/>
      <c r="G29" s="12">
        <f t="shared" si="6"/>
        <v>36</v>
      </c>
      <c r="H29" s="51">
        <f t="shared" si="2"/>
        <v>96.710304953037451</v>
      </c>
      <c r="I29" s="51"/>
      <c r="J29" s="55"/>
      <c r="K29" s="56"/>
      <c r="M29" s="12">
        <f t="shared" si="7"/>
        <v>60</v>
      </c>
      <c r="N29" s="51">
        <f t="shared" si="3"/>
        <v>128.73838376717441</v>
      </c>
      <c r="O29" s="51"/>
      <c r="P29" s="55"/>
      <c r="Q29" s="56"/>
      <c r="S29" s="12">
        <f t="shared" si="8"/>
        <v>84</v>
      </c>
      <c r="T29" s="51">
        <f t="shared" si="4"/>
        <v>155.43175564134521</v>
      </c>
      <c r="U29" s="51"/>
      <c r="V29" s="55"/>
      <c r="W29" s="56"/>
    </row>
    <row r="30" spans="1:23" ht="17.25" customHeight="1">
      <c r="A30" s="12">
        <f t="shared" si="5"/>
        <v>13</v>
      </c>
      <c r="B30" s="51">
        <f t="shared" si="1"/>
        <v>65.462555453440075</v>
      </c>
      <c r="C30" s="51"/>
      <c r="D30" s="184"/>
      <c r="E30" s="185"/>
      <c r="G30" s="12">
        <f t="shared" si="6"/>
        <v>37</v>
      </c>
      <c r="H30" s="51">
        <f t="shared" si="2"/>
        <v>98.205614566960634</v>
      </c>
      <c r="I30" s="51"/>
      <c r="J30" s="55"/>
      <c r="K30" s="56"/>
      <c r="M30" s="12">
        <f t="shared" si="7"/>
        <v>61</v>
      </c>
      <c r="N30" s="51">
        <f t="shared" si="3"/>
        <v>129.93557119352636</v>
      </c>
      <c r="O30" s="51"/>
      <c r="P30" s="55"/>
      <c r="Q30" s="56"/>
      <c r="S30" s="12">
        <f t="shared" si="8"/>
        <v>85</v>
      </c>
      <c r="T30" s="51">
        <f t="shared" si="4"/>
        <v>156.46526885405146</v>
      </c>
      <c r="U30" s="51"/>
      <c r="V30" s="55"/>
      <c r="W30" s="56"/>
    </row>
    <row r="31" spans="1:23" ht="17.25" customHeight="1">
      <c r="A31" s="12">
        <f t="shared" si="5"/>
        <v>14</v>
      </c>
      <c r="B31" s="51">
        <f t="shared" si="1"/>
        <v>67.232527909107105</v>
      </c>
      <c r="C31" s="51"/>
      <c r="D31" s="184"/>
      <c r="E31" s="185"/>
      <c r="G31" s="12">
        <f t="shared" si="6"/>
        <v>38</v>
      </c>
      <c r="H31" s="51">
        <f t="shared" si="2"/>
        <v>99.683244823131091</v>
      </c>
      <c r="I31" s="51"/>
      <c r="J31" s="55"/>
      <c r="K31" s="56"/>
      <c r="M31" s="12">
        <f t="shared" si="7"/>
        <v>62</v>
      </c>
      <c r="N31" s="51">
        <f t="shared" si="3"/>
        <v>131.12415377053978</v>
      </c>
      <c r="O31" s="51"/>
      <c r="P31" s="55"/>
      <c r="Q31" s="56"/>
      <c r="S31" s="12">
        <f t="shared" si="8"/>
        <v>86</v>
      </c>
      <c r="T31" s="51">
        <f t="shared" si="4"/>
        <v>157.49344578928299</v>
      </c>
      <c r="U31" s="51"/>
      <c r="V31" s="55"/>
      <c r="W31" s="56"/>
    </row>
    <row r="32" spans="1:23" ht="17.25" customHeight="1">
      <c r="A32" s="12">
        <f t="shared" si="5"/>
        <v>15</v>
      </c>
      <c r="B32" s="51">
        <f t="shared" si="1"/>
        <v>68.923321938495192</v>
      </c>
      <c r="C32" s="51"/>
      <c r="D32" s="184"/>
      <c r="E32" s="185"/>
      <c r="G32" s="12">
        <f t="shared" si="6"/>
        <v>39</v>
      </c>
      <c r="H32" s="51">
        <f t="shared" si="2"/>
        <v>101.14386196731394</v>
      </c>
      <c r="I32" s="51"/>
      <c r="J32" s="55"/>
      <c r="K32" s="56"/>
      <c r="M32" s="12">
        <f t="shared" si="7"/>
        <v>63</v>
      </c>
      <c r="N32" s="51">
        <f t="shared" si="3"/>
        <v>132.30433066263851</v>
      </c>
      <c r="O32" s="51"/>
      <c r="P32" s="55"/>
      <c r="Q32" s="56"/>
      <c r="S32" s="12">
        <f t="shared" si="8"/>
        <v>87</v>
      </c>
      <c r="T32" s="51">
        <f t="shared" si="4"/>
        <v>158.51637557450738</v>
      </c>
      <c r="U32" s="51"/>
      <c r="V32" s="55"/>
      <c r="W32" s="56"/>
    </row>
    <row r="33" spans="1:23" ht="17.25" customHeight="1">
      <c r="A33" s="12">
        <f t="shared" si="5"/>
        <v>16</v>
      </c>
      <c r="B33" s="51">
        <f t="shared" si="1"/>
        <v>70.543425027278928</v>
      </c>
      <c r="C33" s="51"/>
      <c r="D33" s="184"/>
      <c r="E33" s="185"/>
      <c r="G33" s="12">
        <f t="shared" si="6"/>
        <v>40</v>
      </c>
      <c r="H33" s="51">
        <f t="shared" si="2"/>
        <v>102.58809078357183</v>
      </c>
      <c r="I33" s="51"/>
      <c r="J33" s="55"/>
      <c r="K33" s="56"/>
      <c r="M33" s="12">
        <f t="shared" si="7"/>
        <v>64</v>
      </c>
      <c r="N33" s="51">
        <f t="shared" si="3"/>
        <v>133.47629334654204</v>
      </c>
      <c r="O33" s="51"/>
      <c r="P33" s="55"/>
      <c r="Q33" s="56"/>
      <c r="S33" s="12">
        <f t="shared" si="8"/>
        <v>88</v>
      </c>
      <c r="T33" s="51">
        <f t="shared" si="4"/>
        <v>159.53414484368162</v>
      </c>
      <c r="U33" s="51"/>
      <c r="V33" s="55"/>
      <c r="W33" s="56"/>
    </row>
    <row r="34" spans="1:23" ht="17.25" customHeight="1">
      <c r="A34" s="12">
        <f t="shared" si="5"/>
        <v>17</v>
      </c>
      <c r="B34" s="51">
        <f t="shared" si="1"/>
        <v>72.099949356315648</v>
      </c>
      <c r="C34" s="51"/>
      <c r="D34" s="184"/>
      <c r="E34" s="185"/>
      <c r="G34" s="12">
        <f t="shared" si="6"/>
        <v>41</v>
      </c>
      <c r="H34" s="51">
        <f t="shared" si="2"/>
        <v>104.0165181417912</v>
      </c>
      <c r="I34" s="51"/>
      <c r="J34" s="55"/>
      <c r="K34" s="56"/>
      <c r="M34" s="12">
        <f t="shared" si="7"/>
        <v>65</v>
      </c>
      <c r="N34" s="51">
        <f t="shared" si="3"/>
        <v>134.6402260231236</v>
      </c>
      <c r="O34" s="51"/>
      <c r="P34" s="55"/>
      <c r="Q34" s="56"/>
      <c r="S34" s="12">
        <f t="shared" si="8"/>
        <v>89</v>
      </c>
      <c r="T34" s="51">
        <f t="shared" si="4"/>
        <v>160.54683783448991</v>
      </c>
      <c r="U34" s="51"/>
      <c r="V34" s="55"/>
      <c r="W34" s="56"/>
    </row>
    <row r="35" spans="1:23" ht="17.25" customHeight="1">
      <c r="A35" s="12">
        <f t="shared" si="5"/>
        <v>18</v>
      </c>
      <c r="B35" s="51">
        <f t="shared" si="1"/>
        <v>73.598921409417642</v>
      </c>
      <c r="C35" s="51"/>
      <c r="D35" s="184"/>
      <c r="E35" s="185"/>
      <c r="G35" s="12">
        <f t="shared" si="6"/>
        <v>42</v>
      </c>
      <c r="H35" s="51">
        <f t="shared" si="2"/>
        <v>105.42969616291902</v>
      </c>
      <c r="I35" s="51"/>
      <c r="J35" s="55"/>
      <c r="K35" s="56"/>
      <c r="M35" s="12">
        <f t="shared" si="7"/>
        <v>66</v>
      </c>
      <c r="N35" s="51">
        <f t="shared" si="3"/>
        <v>135.79630600122476</v>
      </c>
      <c r="O35" s="51"/>
      <c r="P35" s="55"/>
      <c r="Q35" s="56"/>
      <c r="S35" s="12">
        <f t="shared" si="8"/>
        <v>90</v>
      </c>
      <c r="T35" s="51">
        <f t="shared" si="4"/>
        <v>161.55453648074248</v>
      </c>
      <c r="U35" s="51"/>
      <c r="V35" s="55"/>
      <c r="W35" s="56"/>
    </row>
    <row r="36" spans="1:23" ht="17.25" customHeight="1">
      <c r="A36" s="12">
        <f t="shared" si="5"/>
        <v>19</v>
      </c>
      <c r="B36" s="51">
        <f t="shared" si="1"/>
        <v>75.045498068798096</v>
      </c>
      <c r="C36" s="51"/>
      <c r="D36" s="184"/>
      <c r="E36" s="185"/>
      <c r="G36" s="12">
        <f t="shared" si="6"/>
        <v>43</v>
      </c>
      <c r="H36" s="51">
        <f t="shared" si="2"/>
        <v>106.82814505119332</v>
      </c>
      <c r="I36" s="51"/>
      <c r="J36" s="55"/>
      <c r="K36" s="56"/>
      <c r="M36" s="12">
        <f t="shared" si="7"/>
        <v>67</v>
      </c>
      <c r="N36" s="51">
        <f t="shared" si="3"/>
        <v>136.94470405573134</v>
      </c>
      <c r="O36" s="51"/>
      <c r="P36" s="55"/>
      <c r="Q36" s="56"/>
      <c r="S36" s="12">
        <f t="shared" si="8"/>
        <v>91</v>
      </c>
      <c r="T36" s="51">
        <f t="shared" si="4"/>
        <v>162.55732050022584</v>
      </c>
      <c r="U36" s="51"/>
      <c r="V36" s="55"/>
      <c r="W36" s="56"/>
    </row>
    <row r="37" spans="1:23" ht="17.25" customHeight="1">
      <c r="A37" s="12">
        <f t="shared" si="5"/>
        <v>20</v>
      </c>
      <c r="B37" s="51">
        <f t="shared" si="1"/>
        <v>76.444130709733869</v>
      </c>
      <c r="C37" s="51"/>
      <c r="D37" s="184"/>
      <c r="E37" s="185"/>
      <c r="G37" s="12">
        <f t="shared" si="6"/>
        <v>44</v>
      </c>
      <c r="H37" s="51">
        <f t="shared" si="2"/>
        <v>108.21235563530104</v>
      </c>
      <c r="I37" s="51"/>
      <c r="J37" s="55"/>
      <c r="K37" s="56"/>
      <c r="M37" s="12">
        <f t="shared" si="7"/>
        <v>68</v>
      </c>
      <c r="N37" s="51">
        <f t="shared" si="3"/>
        <v>138.08558476199454</v>
      </c>
      <c r="O37" s="51"/>
      <c r="P37" s="55"/>
      <c r="Q37" s="56"/>
      <c r="S37" s="12">
        <f t="shared" si="8"/>
        <v>92</v>
      </c>
      <c r="T37" s="51">
        <f t="shared" si="4"/>
        <v>163.55526747827781</v>
      </c>
      <c r="U37" s="51"/>
      <c r="V37" s="55"/>
      <c r="W37" s="56"/>
    </row>
    <row r="38" spans="1:23" ht="17.25" customHeight="1">
      <c r="A38" s="12">
        <f t="shared" si="5"/>
        <v>21</v>
      </c>
      <c r="B38" s="51">
        <f t="shared" si="1"/>
        <v>77.798691758686275</v>
      </c>
      <c r="C38" s="51"/>
      <c r="D38" s="184"/>
      <c r="E38" s="185"/>
      <c r="G38" s="12">
        <f t="shared" si="6"/>
        <v>45</v>
      </c>
      <c r="H38" s="51">
        <f t="shared" si="2"/>
        <v>109.58279165428898</v>
      </c>
      <c r="I38" s="51"/>
      <c r="J38" s="55"/>
      <c r="K38" s="56"/>
      <c r="M38" s="12">
        <f t="shared" si="7"/>
        <v>69</v>
      </c>
      <c r="N38" s="51">
        <f t="shared" si="3"/>
        <v>139.21910680848225</v>
      </c>
      <c r="O38" s="51"/>
      <c r="P38" s="55"/>
      <c r="Q38" s="56"/>
      <c r="S38" s="12">
        <f t="shared" si="8"/>
        <v>93</v>
      </c>
      <c r="T38" s="51">
        <f t="shared" si="4"/>
        <v>164.54845294733732</v>
      </c>
      <c r="U38" s="51"/>
      <c r="V38" s="55"/>
      <c r="W38" s="56"/>
    </row>
    <row r="39" spans="1:23" ht="17.25" customHeight="1">
      <c r="A39" s="42">
        <f t="shared" si="5"/>
        <v>22</v>
      </c>
      <c r="B39" s="189">
        <f t="shared" si="1"/>
        <v>79.112573663981422</v>
      </c>
      <c r="C39" s="189"/>
      <c r="D39" s="184"/>
      <c r="E39" s="185"/>
      <c r="G39" s="12">
        <f t="shared" si="6"/>
        <v>46</v>
      </c>
      <c r="H39" s="51">
        <f t="shared" si="2"/>
        <v>110.93989181894659</v>
      </c>
      <c r="I39" s="51"/>
      <c r="J39" s="55"/>
      <c r="K39" s="56"/>
      <c r="M39" s="12">
        <f t="shared" si="7"/>
        <v>70</v>
      </c>
      <c r="N39" s="51">
        <f t="shared" si="3"/>
        <v>140.3454232893738</v>
      </c>
      <c r="O39" s="51"/>
      <c r="P39" s="55"/>
      <c r="Q39" s="56"/>
      <c r="S39" s="12">
        <f t="shared" si="8"/>
        <v>94</v>
      </c>
      <c r="T39" s="51">
        <f t="shared" si="4"/>
        <v>165.53695046270579</v>
      </c>
      <c r="U39" s="51"/>
      <c r="V39" s="55"/>
      <c r="W39" s="56"/>
    </row>
    <row r="40" spans="1:23" ht="17.25" customHeight="1">
      <c r="A40" s="12">
        <f t="shared" si="5"/>
        <v>23</v>
      </c>
      <c r="B40" s="51">
        <f t="shared" si="1"/>
        <v>80.388767262252586</v>
      </c>
      <c r="C40" s="51"/>
      <c r="D40" s="184"/>
      <c r="E40" s="185"/>
      <c r="G40" s="12">
        <f t="shared" si="6"/>
        <v>47</v>
      </c>
      <c r="H40" s="51">
        <f t="shared" si="2"/>
        <v>112.28407167509876</v>
      </c>
      <c r="I40" s="51"/>
      <c r="J40" s="55"/>
      <c r="K40" s="56"/>
      <c r="M40" s="12">
        <f t="shared" si="7"/>
        <v>71</v>
      </c>
      <c r="N40" s="51">
        <f t="shared" si="3"/>
        <v>141.46468197865084</v>
      </c>
      <c r="O40" s="51"/>
      <c r="P40" s="55"/>
      <c r="Q40" s="56"/>
      <c r="S40" s="12">
        <f t="shared" si="8"/>
        <v>95</v>
      </c>
      <c r="T40" s="51">
        <f t="shared" si="4"/>
        <v>166.52083167473785</v>
      </c>
      <c r="U40" s="51"/>
      <c r="V40" s="55"/>
      <c r="W40" s="56"/>
    </row>
    <row r="41" spans="1:23" ht="17.25" customHeight="1">
      <c r="A41" s="12">
        <f t="shared" si="5"/>
        <v>24</v>
      </c>
      <c r="B41" s="51">
        <f t="shared" si="1"/>
        <v>81.629924531751186</v>
      </c>
      <c r="C41" s="51"/>
      <c r="D41" s="184"/>
      <c r="E41" s="185"/>
      <c r="G41" s="12">
        <f t="shared" si="6"/>
        <v>48</v>
      </c>
      <c r="H41" s="51">
        <f t="shared" si="2"/>
        <v>113.61572529163898</v>
      </c>
      <c r="I41" s="51"/>
      <c r="J41" s="55"/>
      <c r="K41" s="56"/>
      <c r="M41" s="12">
        <f t="shared" si="7"/>
        <v>72</v>
      </c>
      <c r="N41" s="51">
        <f t="shared" si="3"/>
        <v>142.57702558709821</v>
      </c>
      <c r="O41" s="51"/>
      <c r="P41" s="55"/>
      <c r="Q41" s="56"/>
      <c r="S41" s="12">
        <f t="shared" si="8"/>
        <v>96</v>
      </c>
      <c r="T41" s="51">
        <f t="shared" si="4"/>
        <v>167.50016639766534</v>
      </c>
      <c r="U41" s="51"/>
      <c r="V41" s="55"/>
      <c r="W41" s="56"/>
    </row>
    <row r="42" spans="1:23" ht="17.25" customHeight="1" thickBot="1">
      <c r="A42" s="13">
        <f t="shared" si="5"/>
        <v>25</v>
      </c>
      <c r="B42" s="188">
        <f t="shared" si="1"/>
        <v>82.838409358591989</v>
      </c>
      <c r="C42" s="188"/>
      <c r="D42" s="186"/>
      <c r="E42" s="187"/>
      <c r="G42" s="13">
        <f t="shared" si="6"/>
        <v>49</v>
      </c>
      <c r="H42" s="188">
        <f t="shared" si="2"/>
        <v>114.93522679308133</v>
      </c>
      <c r="I42" s="188"/>
      <c r="J42" s="57"/>
      <c r="K42" s="58"/>
      <c r="M42" s="13">
        <f t="shared" si="7"/>
        <v>73</v>
      </c>
      <c r="N42" s="188">
        <f t="shared" si="3"/>
        <v>143.68259200350298</v>
      </c>
      <c r="O42" s="188"/>
      <c r="P42" s="57"/>
      <c r="Q42" s="58"/>
      <c r="S42" s="13">
        <f t="shared" si="8"/>
        <v>97</v>
      </c>
      <c r="T42" s="188">
        <f t="shared" si="4"/>
        <v>168.47502267524561</v>
      </c>
      <c r="U42" s="188"/>
      <c r="V42" s="57"/>
      <c r="W42" s="58"/>
    </row>
  </sheetData>
  <mergeCells count="150">
    <mergeCell ref="B41:C41"/>
    <mergeCell ref="H41:I41"/>
    <mergeCell ref="N41:O41"/>
    <mergeCell ref="T41:U41"/>
    <mergeCell ref="B42:C42"/>
    <mergeCell ref="H42:I42"/>
    <mergeCell ref="N42:O42"/>
    <mergeCell ref="T42:U42"/>
    <mergeCell ref="B39:C39"/>
    <mergeCell ref="H39:I39"/>
    <mergeCell ref="N39:O39"/>
    <mergeCell ref="T39:U39"/>
    <mergeCell ref="B40:C40"/>
    <mergeCell ref="H40:I40"/>
    <mergeCell ref="N40:O40"/>
    <mergeCell ref="T40:U40"/>
    <mergeCell ref="B37:C37"/>
    <mergeCell ref="H37:I37"/>
    <mergeCell ref="N37:O37"/>
    <mergeCell ref="T37:U37"/>
    <mergeCell ref="B38:C38"/>
    <mergeCell ref="H38:I38"/>
    <mergeCell ref="N38:O38"/>
    <mergeCell ref="T38:U38"/>
    <mergeCell ref="B35:C35"/>
    <mergeCell ref="H35:I35"/>
    <mergeCell ref="N35:O35"/>
    <mergeCell ref="T35:U35"/>
    <mergeCell ref="B36:C36"/>
    <mergeCell ref="H36:I36"/>
    <mergeCell ref="N36:O36"/>
    <mergeCell ref="T36:U36"/>
    <mergeCell ref="T33:U33"/>
    <mergeCell ref="B34:C34"/>
    <mergeCell ref="H34:I34"/>
    <mergeCell ref="N34:O34"/>
    <mergeCell ref="T34:U34"/>
    <mergeCell ref="B31:C31"/>
    <mergeCell ref="H31:I31"/>
    <mergeCell ref="N31:O31"/>
    <mergeCell ref="T31:U31"/>
    <mergeCell ref="B32:C32"/>
    <mergeCell ref="H32:I32"/>
    <mergeCell ref="N32:O32"/>
    <mergeCell ref="T32:U32"/>
    <mergeCell ref="V25:W42"/>
    <mergeCell ref="B26:C26"/>
    <mergeCell ref="H26:I26"/>
    <mergeCell ref="N26:O26"/>
    <mergeCell ref="T26:U26"/>
    <mergeCell ref="N29:O29"/>
    <mergeCell ref="T29:U29"/>
    <mergeCell ref="B30:C30"/>
    <mergeCell ref="H30:I30"/>
    <mergeCell ref="N30:O30"/>
    <mergeCell ref="T30:U30"/>
    <mergeCell ref="D27:E42"/>
    <mergeCell ref="H27:I27"/>
    <mergeCell ref="N27:O27"/>
    <mergeCell ref="T27:U27"/>
    <mergeCell ref="B28:C28"/>
    <mergeCell ref="H28:I28"/>
    <mergeCell ref="N28:O28"/>
    <mergeCell ref="T28:U28"/>
    <mergeCell ref="B29:C29"/>
    <mergeCell ref="H29:I29"/>
    <mergeCell ref="B33:C33"/>
    <mergeCell ref="H33:I33"/>
    <mergeCell ref="N33:O33"/>
    <mergeCell ref="N24:O24"/>
    <mergeCell ref="B27:C27"/>
    <mergeCell ref="T21:U21"/>
    <mergeCell ref="B22:C22"/>
    <mergeCell ref="H22:I22"/>
    <mergeCell ref="N22:O22"/>
    <mergeCell ref="T22:U22"/>
    <mergeCell ref="B23:C23"/>
    <mergeCell ref="H23:I23"/>
    <mergeCell ref="N23:O23"/>
    <mergeCell ref="T23:U23"/>
    <mergeCell ref="T24:U24"/>
    <mergeCell ref="B25:C25"/>
    <mergeCell ref="H25:I25"/>
    <mergeCell ref="N25:O25"/>
    <mergeCell ref="T25:U25"/>
    <mergeCell ref="T17:U17"/>
    <mergeCell ref="V17:W18"/>
    <mergeCell ref="B18:C18"/>
    <mergeCell ref="H18:I18"/>
    <mergeCell ref="N18:O18"/>
    <mergeCell ref="T18:U18"/>
    <mergeCell ref="T19:U19"/>
    <mergeCell ref="V19:W24"/>
    <mergeCell ref="B20:C20"/>
    <mergeCell ref="H20:I20"/>
    <mergeCell ref="J20:K42"/>
    <mergeCell ref="N20:O20"/>
    <mergeCell ref="T20:U20"/>
    <mergeCell ref="B21:C21"/>
    <mergeCell ref="H21:I21"/>
    <mergeCell ref="N21:O21"/>
    <mergeCell ref="B19:C19"/>
    <mergeCell ref="D19:E26"/>
    <mergeCell ref="H19:I19"/>
    <mergeCell ref="J19:K19"/>
    <mergeCell ref="N19:O19"/>
    <mergeCell ref="P19:Q42"/>
    <mergeCell ref="B24:C24"/>
    <mergeCell ref="H24:I24"/>
    <mergeCell ref="C12:D12"/>
    <mergeCell ref="I15:J15"/>
    <mergeCell ref="R15:S15"/>
    <mergeCell ref="A17:A18"/>
    <mergeCell ref="B17:C17"/>
    <mergeCell ref="D17:E18"/>
    <mergeCell ref="G17:G18"/>
    <mergeCell ref="H17:I17"/>
    <mergeCell ref="J17:K18"/>
    <mergeCell ref="M17:M18"/>
    <mergeCell ref="N17:O17"/>
    <mergeCell ref="P17:Q18"/>
    <mergeCell ref="S17:S18"/>
    <mergeCell ref="N5:O5"/>
    <mergeCell ref="B6:C6"/>
    <mergeCell ref="D6:E6"/>
    <mergeCell ref="F6:G6"/>
    <mergeCell ref="H6:I6"/>
    <mergeCell ref="J6:K6"/>
    <mergeCell ref="L6:M6"/>
    <mergeCell ref="N6:O6"/>
    <mergeCell ref="B5:C5"/>
    <mergeCell ref="D5:E5"/>
    <mergeCell ref="F5:G5"/>
    <mergeCell ref="H5:I5"/>
    <mergeCell ref="J5:K5"/>
    <mergeCell ref="L5:M5"/>
    <mergeCell ref="N3:O3"/>
    <mergeCell ref="B4:C4"/>
    <mergeCell ref="D4:E4"/>
    <mergeCell ref="F4:G4"/>
    <mergeCell ref="H4:I4"/>
    <mergeCell ref="J4:K4"/>
    <mergeCell ref="L4:M4"/>
    <mergeCell ref="N4:O4"/>
    <mergeCell ref="B3:C3"/>
    <mergeCell ref="D3:E3"/>
    <mergeCell ref="F3:G3"/>
    <mergeCell ref="H3:I3"/>
    <mergeCell ref="J3:K3"/>
    <mergeCell ref="L3:M3"/>
  </mergeCells>
  <phoneticPr fontId="2"/>
  <pageMargins left="0.7" right="0.7" top="0.75" bottom="0.75" header="0.3" footer="0.3"/>
  <pageSetup paperSize="8" orientation="landscape" horizontalDpi="300" verticalDpi="300" r:id="rId1"/>
  <headerFooter>
    <oddHeader>&amp;C集合住宅 (記入例・注意事項)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X46"/>
  <sheetViews>
    <sheetView view="pageLayout" zoomScaleNormal="100" workbookViewId="0">
      <selection activeCell="AG45" sqref="AG45"/>
    </sheetView>
  </sheetViews>
  <sheetFormatPr defaultColWidth="3.875" defaultRowHeight="17.25" customHeight="1"/>
  <sheetData>
    <row r="1" spans="1:24" ht="17.25" customHeight="1">
      <c r="A1" s="1" t="s">
        <v>72</v>
      </c>
    </row>
    <row r="2" spans="1:24" ht="17.25" customHeight="1" thickBot="1">
      <c r="A2" s="5" t="s">
        <v>77</v>
      </c>
    </row>
    <row r="3" spans="1:24" ht="17.25" customHeight="1">
      <c r="B3" s="88" t="s">
        <v>45</v>
      </c>
      <c r="C3" s="88"/>
      <c r="D3" s="103"/>
      <c r="E3" s="91" t="s">
        <v>46</v>
      </c>
      <c r="F3" s="91"/>
      <c r="G3" s="99" t="s">
        <v>47</v>
      </c>
      <c r="H3" s="91" t="s">
        <v>48</v>
      </c>
      <c r="I3" s="91"/>
      <c r="J3" s="101" t="s">
        <v>49</v>
      </c>
      <c r="K3" s="101"/>
      <c r="N3" s="88" t="s">
        <v>45</v>
      </c>
      <c r="O3" s="88"/>
      <c r="P3" s="103"/>
      <c r="Q3" s="91" t="s">
        <v>46</v>
      </c>
      <c r="R3" s="91"/>
      <c r="S3" s="99" t="s">
        <v>47</v>
      </c>
      <c r="T3" s="91" t="s">
        <v>48</v>
      </c>
      <c r="U3" s="91"/>
      <c r="V3" s="101" t="s">
        <v>49</v>
      </c>
      <c r="W3" s="101"/>
    </row>
    <row r="4" spans="1:24" ht="17.25" customHeight="1">
      <c r="B4" s="90"/>
      <c r="C4" s="90"/>
      <c r="D4" s="104"/>
      <c r="E4" s="92"/>
      <c r="F4" s="92"/>
      <c r="G4" s="100"/>
      <c r="H4" s="92"/>
      <c r="I4" s="92"/>
      <c r="J4" s="102"/>
      <c r="K4" s="102"/>
      <c r="N4" s="90"/>
      <c r="O4" s="90"/>
      <c r="P4" s="104"/>
      <c r="Q4" s="92"/>
      <c r="R4" s="92"/>
      <c r="S4" s="100"/>
      <c r="T4" s="92"/>
      <c r="U4" s="92"/>
      <c r="V4" s="102"/>
      <c r="W4" s="102"/>
    </row>
    <row r="5" spans="1:24" ht="17.25" customHeight="1">
      <c r="C5" s="19" t="s">
        <v>50</v>
      </c>
      <c r="D5" s="20"/>
      <c r="E5" s="95" t="s">
        <v>51</v>
      </c>
      <c r="F5" s="96"/>
      <c r="G5" s="16">
        <v>10</v>
      </c>
      <c r="H5" s="93">
        <v>1</v>
      </c>
      <c r="I5" s="94"/>
      <c r="J5" s="97">
        <f>+G5*H5</f>
        <v>10</v>
      </c>
      <c r="K5" s="98"/>
      <c r="O5" s="15" t="s">
        <v>59</v>
      </c>
      <c r="P5" s="15"/>
      <c r="Q5" s="95" t="s">
        <v>55</v>
      </c>
      <c r="R5" s="96"/>
      <c r="S5" s="16">
        <v>3</v>
      </c>
      <c r="T5" s="93">
        <v>1</v>
      </c>
      <c r="U5" s="94"/>
      <c r="V5" s="97">
        <f t="shared" ref="V5:V13" si="0">+S5*T5</f>
        <v>3</v>
      </c>
      <c r="W5" s="98"/>
    </row>
    <row r="6" spans="1:24" ht="17.25" customHeight="1">
      <c r="C6" s="19" t="s">
        <v>50</v>
      </c>
      <c r="D6" s="20"/>
      <c r="E6" s="95" t="s">
        <v>52</v>
      </c>
      <c r="F6" s="96"/>
      <c r="G6" s="16">
        <v>5</v>
      </c>
      <c r="H6" s="93">
        <v>1</v>
      </c>
      <c r="I6" s="94"/>
      <c r="J6" s="97">
        <f>+G6*H6</f>
        <v>5</v>
      </c>
      <c r="K6" s="98"/>
      <c r="O6" s="15" t="s">
        <v>60</v>
      </c>
      <c r="P6" s="15"/>
      <c r="Q6" s="95" t="s">
        <v>55</v>
      </c>
      <c r="R6" s="96"/>
      <c r="S6" s="16">
        <v>5</v>
      </c>
      <c r="T6" s="93">
        <v>1</v>
      </c>
      <c r="U6" s="94"/>
      <c r="V6" s="97">
        <f t="shared" si="0"/>
        <v>5</v>
      </c>
      <c r="W6" s="98"/>
    </row>
    <row r="7" spans="1:24" ht="17.25" customHeight="1">
      <c r="C7" s="19" t="s">
        <v>53</v>
      </c>
      <c r="D7" s="20"/>
      <c r="E7" s="95" t="s">
        <v>51</v>
      </c>
      <c r="F7" s="96"/>
      <c r="G7" s="16">
        <v>5</v>
      </c>
      <c r="H7" s="93">
        <v>1</v>
      </c>
      <c r="I7" s="94"/>
      <c r="J7" s="97">
        <f t="shared" ref="J7:J13" si="1">+G7*H7</f>
        <v>5</v>
      </c>
      <c r="K7" s="98"/>
      <c r="O7" s="15" t="s">
        <v>61</v>
      </c>
      <c r="P7" s="15"/>
      <c r="Q7" s="95" t="s">
        <v>55</v>
      </c>
      <c r="R7" s="96"/>
      <c r="S7" s="16">
        <v>2</v>
      </c>
      <c r="T7" s="93">
        <v>1</v>
      </c>
      <c r="U7" s="94"/>
      <c r="V7" s="97">
        <f t="shared" si="0"/>
        <v>2</v>
      </c>
      <c r="W7" s="98"/>
    </row>
    <row r="8" spans="1:24" ht="17.25" customHeight="1">
      <c r="C8" s="19" t="s">
        <v>53</v>
      </c>
      <c r="D8" s="20"/>
      <c r="E8" s="95" t="s">
        <v>52</v>
      </c>
      <c r="F8" s="96"/>
      <c r="G8" s="16">
        <v>3</v>
      </c>
      <c r="H8" s="93">
        <v>1</v>
      </c>
      <c r="I8" s="94"/>
      <c r="J8" s="97">
        <f t="shared" si="1"/>
        <v>3</v>
      </c>
      <c r="K8" s="98"/>
      <c r="O8" s="15" t="s">
        <v>62</v>
      </c>
      <c r="P8" s="15"/>
      <c r="Q8" s="95" t="s">
        <v>55</v>
      </c>
      <c r="R8" s="96"/>
      <c r="S8" s="16">
        <v>4</v>
      </c>
      <c r="T8" s="93">
        <v>1</v>
      </c>
      <c r="U8" s="94"/>
      <c r="V8" s="97">
        <f t="shared" si="0"/>
        <v>4</v>
      </c>
      <c r="W8" s="98"/>
    </row>
    <row r="9" spans="1:24" ht="17.25" customHeight="1">
      <c r="C9" s="19" t="s">
        <v>54</v>
      </c>
      <c r="D9" s="20"/>
      <c r="E9" s="95" t="s">
        <v>55</v>
      </c>
      <c r="F9" s="96"/>
      <c r="G9" s="16">
        <v>2</v>
      </c>
      <c r="H9" s="93">
        <v>1</v>
      </c>
      <c r="I9" s="94"/>
      <c r="J9" s="97">
        <f t="shared" si="1"/>
        <v>2</v>
      </c>
      <c r="K9" s="98"/>
      <c r="O9" s="15" t="s">
        <v>63</v>
      </c>
      <c r="P9" s="15"/>
      <c r="Q9" s="95" t="s">
        <v>55</v>
      </c>
      <c r="R9" s="96"/>
      <c r="S9" s="16">
        <v>4</v>
      </c>
      <c r="T9" s="93">
        <v>1</v>
      </c>
      <c r="U9" s="94"/>
      <c r="V9" s="97">
        <f t="shared" si="0"/>
        <v>4</v>
      </c>
      <c r="W9" s="98"/>
    </row>
    <row r="10" spans="1:24" ht="17.25" customHeight="1">
      <c r="C10" s="19" t="s">
        <v>56</v>
      </c>
      <c r="D10" s="20"/>
      <c r="E10" s="95" t="s">
        <v>55</v>
      </c>
      <c r="F10" s="96"/>
      <c r="G10" s="16">
        <v>1</v>
      </c>
      <c r="H10" s="93">
        <v>1</v>
      </c>
      <c r="I10" s="94"/>
      <c r="J10" s="97">
        <f t="shared" si="1"/>
        <v>1</v>
      </c>
      <c r="K10" s="98"/>
      <c r="O10" s="15" t="s">
        <v>64</v>
      </c>
      <c r="P10" s="15"/>
      <c r="Q10" s="95" t="s">
        <v>65</v>
      </c>
      <c r="R10" s="96"/>
      <c r="S10" s="16">
        <v>4</v>
      </c>
      <c r="T10" s="93">
        <v>1</v>
      </c>
      <c r="U10" s="94"/>
      <c r="V10" s="97">
        <f t="shared" si="0"/>
        <v>4</v>
      </c>
      <c r="W10" s="98"/>
    </row>
    <row r="11" spans="1:24" ht="17.25" customHeight="1">
      <c r="C11" s="15" t="s">
        <v>57</v>
      </c>
      <c r="D11" s="15"/>
      <c r="E11" s="95" t="s">
        <v>55</v>
      </c>
      <c r="F11" s="96"/>
      <c r="G11" s="16">
        <v>3</v>
      </c>
      <c r="H11" s="93">
        <v>1</v>
      </c>
      <c r="I11" s="94"/>
      <c r="J11" s="97">
        <f t="shared" si="1"/>
        <v>3</v>
      </c>
      <c r="K11" s="98"/>
      <c r="O11" s="15" t="s">
        <v>66</v>
      </c>
      <c r="P11" s="15"/>
      <c r="Q11" s="95" t="s">
        <v>67</v>
      </c>
      <c r="R11" s="96"/>
      <c r="S11" s="16">
        <v>2</v>
      </c>
      <c r="T11" s="93">
        <v>1</v>
      </c>
      <c r="U11" s="94"/>
      <c r="V11" s="97">
        <f t="shared" si="0"/>
        <v>2</v>
      </c>
      <c r="W11" s="98"/>
    </row>
    <row r="12" spans="1:24" ht="17.25" customHeight="1">
      <c r="C12" s="15" t="s">
        <v>58</v>
      </c>
      <c r="D12" s="15"/>
      <c r="E12" s="95" t="s">
        <v>55</v>
      </c>
      <c r="F12" s="96"/>
      <c r="G12" s="16">
        <v>3</v>
      </c>
      <c r="H12" s="93">
        <v>1</v>
      </c>
      <c r="I12" s="94"/>
      <c r="J12" s="97">
        <f t="shared" si="1"/>
        <v>3</v>
      </c>
      <c r="K12" s="98"/>
      <c r="O12" s="15" t="s">
        <v>68</v>
      </c>
      <c r="P12" s="15"/>
      <c r="Q12" s="95" t="s">
        <v>69</v>
      </c>
      <c r="R12" s="96"/>
      <c r="S12" s="16">
        <v>2</v>
      </c>
      <c r="T12" s="93">
        <v>1</v>
      </c>
      <c r="U12" s="94"/>
      <c r="V12" s="97">
        <f t="shared" si="0"/>
        <v>2</v>
      </c>
      <c r="W12" s="98"/>
    </row>
    <row r="13" spans="1:24" ht="17.25" customHeight="1" thickBot="1">
      <c r="B13" s="21"/>
      <c r="C13" s="17" t="s">
        <v>59</v>
      </c>
      <c r="D13" s="17"/>
      <c r="E13" s="105" t="s">
        <v>55</v>
      </c>
      <c r="F13" s="106"/>
      <c r="G13" s="18">
        <v>4</v>
      </c>
      <c r="H13" s="108">
        <v>1</v>
      </c>
      <c r="I13" s="109"/>
      <c r="J13" s="110">
        <f t="shared" si="1"/>
        <v>4</v>
      </c>
      <c r="K13" s="111"/>
      <c r="N13" s="21"/>
      <c r="O13" s="17" t="s">
        <v>70</v>
      </c>
      <c r="P13" s="17"/>
      <c r="Q13" s="105" t="s">
        <v>55</v>
      </c>
      <c r="R13" s="106"/>
      <c r="S13" s="18">
        <v>5</v>
      </c>
      <c r="T13" s="93">
        <v>1</v>
      </c>
      <c r="U13" s="94"/>
      <c r="V13" s="97">
        <f t="shared" si="0"/>
        <v>5</v>
      </c>
      <c r="W13" s="98"/>
    </row>
    <row r="14" spans="1:24" ht="17.25" customHeight="1">
      <c r="O14" s="14" t="s">
        <v>71</v>
      </c>
      <c r="P14" s="14"/>
      <c r="Q14" s="19"/>
      <c r="R14" s="19"/>
      <c r="S14" s="19"/>
      <c r="T14" s="88"/>
      <c r="U14" s="88"/>
      <c r="V14" s="107">
        <f>SUM(J5:K13)+SUM(V5:W13)</f>
        <v>67</v>
      </c>
      <c r="W14" s="88"/>
    </row>
    <row r="15" spans="1:24" ht="17.25" customHeight="1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5"/>
      <c r="X15" s="26"/>
    </row>
    <row r="16" spans="1:24" ht="17.25" customHeight="1">
      <c r="A16" s="26"/>
      <c r="B16" s="26"/>
      <c r="C16" s="26" t="s">
        <v>42</v>
      </c>
      <c r="D16" s="26"/>
      <c r="E16" s="26"/>
      <c r="F16" s="26"/>
      <c r="G16" s="26"/>
      <c r="H16" s="26"/>
      <c r="I16" s="202">
        <v>123.52</v>
      </c>
      <c r="J16" s="202"/>
      <c r="K16" s="26" t="s">
        <v>43</v>
      </c>
      <c r="L16" s="26"/>
      <c r="M16" s="26"/>
      <c r="N16" s="26"/>
      <c r="O16" s="26"/>
      <c r="P16" s="26"/>
      <c r="Q16" s="26"/>
      <c r="R16" s="202">
        <v>40</v>
      </c>
      <c r="S16" s="202"/>
      <c r="T16" s="26" t="s">
        <v>44</v>
      </c>
      <c r="U16" s="26"/>
      <c r="V16" s="26"/>
      <c r="W16" s="25"/>
      <c r="X16" s="26"/>
    </row>
    <row r="17" spans="1:23" ht="17.25" customHeight="1" thickBot="1"/>
    <row r="18" spans="1:23" ht="17.25" customHeight="1">
      <c r="A18" s="85" t="s">
        <v>73</v>
      </c>
      <c r="B18" s="60" t="s">
        <v>32</v>
      </c>
      <c r="C18" s="61"/>
      <c r="D18" s="87" t="s">
        <v>74</v>
      </c>
      <c r="E18" s="88"/>
      <c r="G18" s="85" t="s">
        <v>73</v>
      </c>
      <c r="H18" s="60" t="s">
        <v>32</v>
      </c>
      <c r="I18" s="61"/>
      <c r="J18" s="87" t="s">
        <v>74</v>
      </c>
      <c r="K18" s="88"/>
      <c r="M18" s="85" t="s">
        <v>73</v>
      </c>
      <c r="N18" s="60" t="s">
        <v>32</v>
      </c>
      <c r="O18" s="61"/>
      <c r="P18" s="87" t="s">
        <v>74</v>
      </c>
      <c r="Q18" s="88"/>
      <c r="S18" s="85" t="s">
        <v>73</v>
      </c>
      <c r="T18" s="60" t="s">
        <v>32</v>
      </c>
      <c r="U18" s="61"/>
      <c r="V18" s="87" t="s">
        <v>74</v>
      </c>
      <c r="W18" s="88"/>
    </row>
    <row r="19" spans="1:23" ht="17.25" customHeight="1">
      <c r="A19" s="86"/>
      <c r="B19" s="48" t="s">
        <v>34</v>
      </c>
      <c r="C19" s="50"/>
      <c r="D19" s="89"/>
      <c r="E19" s="90"/>
      <c r="G19" s="86"/>
      <c r="H19" s="48" t="s">
        <v>34</v>
      </c>
      <c r="I19" s="50"/>
      <c r="J19" s="89"/>
      <c r="K19" s="90"/>
      <c r="M19" s="86"/>
      <c r="N19" s="48" t="s">
        <v>34</v>
      </c>
      <c r="O19" s="50"/>
      <c r="P19" s="89"/>
      <c r="Q19" s="90"/>
      <c r="S19" s="86"/>
      <c r="T19" s="48" t="s">
        <v>34</v>
      </c>
      <c r="U19" s="50"/>
      <c r="V19" s="89"/>
      <c r="W19" s="90"/>
    </row>
    <row r="20" spans="1:23" ht="17.25" customHeight="1">
      <c r="A20" s="22">
        <v>10</v>
      </c>
      <c r="B20" s="190">
        <f t="shared" ref="B20:B46" si="2">10^(0.68*LOG(A20)+0.85)</f>
        <v>33.884415613920268</v>
      </c>
      <c r="C20" s="191"/>
      <c r="D20" s="53" t="s">
        <v>114</v>
      </c>
      <c r="E20" s="54"/>
      <c r="G20" s="22">
        <v>37</v>
      </c>
      <c r="H20" s="190">
        <f t="shared" ref="H20:H46" si="3">10^(0.68*LOG(G20)+0.85)</f>
        <v>82.485416634034735</v>
      </c>
      <c r="I20" s="191"/>
      <c r="J20" s="53" t="s">
        <v>36</v>
      </c>
      <c r="K20" s="54"/>
      <c r="M20" s="22">
        <v>64</v>
      </c>
      <c r="N20" s="190">
        <f t="shared" ref="N20:N46" si="4">10^(0.68*LOG(M20)+0.85)</f>
        <v>119.72983453334582</v>
      </c>
      <c r="O20" s="191"/>
      <c r="P20" s="192" t="s">
        <v>118</v>
      </c>
      <c r="Q20" s="193"/>
      <c r="S20" s="22">
        <v>91</v>
      </c>
      <c r="T20" s="190">
        <f t="shared" ref="T20:T46" si="5">10^(0.68*LOG(S20)+0.85)</f>
        <v>152.10663082404776</v>
      </c>
      <c r="U20" s="191"/>
      <c r="V20" s="53" t="s">
        <v>120</v>
      </c>
      <c r="W20" s="54"/>
    </row>
    <row r="21" spans="1:23" ht="17.25" customHeight="1">
      <c r="A21" s="22">
        <v>11</v>
      </c>
      <c r="B21" s="190">
        <f t="shared" si="2"/>
        <v>36.153223492552279</v>
      </c>
      <c r="C21" s="191"/>
      <c r="D21" s="48"/>
      <c r="E21" s="49"/>
      <c r="G21" s="22">
        <v>38</v>
      </c>
      <c r="H21" s="190">
        <f t="shared" si="3"/>
        <v>83.994886136178351</v>
      </c>
      <c r="I21" s="191"/>
      <c r="J21" s="48"/>
      <c r="K21" s="49"/>
      <c r="M21" s="22">
        <v>65</v>
      </c>
      <c r="N21" s="190">
        <f t="shared" si="4"/>
        <v>120.99880537014228</v>
      </c>
      <c r="O21" s="191"/>
      <c r="P21" s="194"/>
      <c r="Q21" s="195"/>
      <c r="S21" s="22">
        <v>92</v>
      </c>
      <c r="T21" s="190">
        <f t="shared" si="5"/>
        <v>153.2412629488831</v>
      </c>
      <c r="U21" s="191"/>
      <c r="V21" s="55"/>
      <c r="W21" s="56"/>
    </row>
    <row r="22" spans="1:23" ht="17.25" customHeight="1">
      <c r="A22" s="22">
        <v>12</v>
      </c>
      <c r="B22" s="190">
        <f t="shared" si="2"/>
        <v>38.35687765704909</v>
      </c>
      <c r="C22" s="191"/>
      <c r="D22" s="53" t="s">
        <v>115</v>
      </c>
      <c r="E22" s="54"/>
      <c r="G22" s="22">
        <v>39</v>
      </c>
      <c r="H22" s="190">
        <f t="shared" si="3"/>
        <v>85.491695999497949</v>
      </c>
      <c r="I22" s="191"/>
      <c r="J22" s="53" t="s">
        <v>117</v>
      </c>
      <c r="K22" s="54"/>
      <c r="M22" s="22">
        <v>66</v>
      </c>
      <c r="N22" s="190">
        <f t="shared" si="4"/>
        <v>122.26154403401981</v>
      </c>
      <c r="O22" s="191"/>
      <c r="P22" s="194"/>
      <c r="Q22" s="195"/>
      <c r="S22" s="22">
        <v>93</v>
      </c>
      <c r="T22" s="190">
        <f t="shared" si="5"/>
        <v>154.37195529296744</v>
      </c>
      <c r="U22" s="191"/>
      <c r="V22" s="55"/>
      <c r="W22" s="56"/>
    </row>
    <row r="23" spans="1:23" ht="17.25" customHeight="1">
      <c r="A23" s="22">
        <v>13</v>
      </c>
      <c r="B23" s="190">
        <f t="shared" si="2"/>
        <v>40.502467254404124</v>
      </c>
      <c r="C23" s="191"/>
      <c r="D23" s="55"/>
      <c r="E23" s="56"/>
      <c r="G23" s="22">
        <v>40</v>
      </c>
      <c r="H23" s="190">
        <f t="shared" si="3"/>
        <v>86.976273045380211</v>
      </c>
      <c r="I23" s="191"/>
      <c r="J23" s="55"/>
      <c r="K23" s="56"/>
      <c r="M23" s="43">
        <v>67</v>
      </c>
      <c r="N23" s="200">
        <f t="shared" si="4"/>
        <v>123.51817487632299</v>
      </c>
      <c r="O23" s="201"/>
      <c r="P23" s="194"/>
      <c r="Q23" s="195"/>
      <c r="S23" s="22">
        <v>94</v>
      </c>
      <c r="T23" s="190">
        <f t="shared" si="5"/>
        <v>155.49876368183374</v>
      </c>
      <c r="U23" s="191"/>
      <c r="V23" s="55"/>
      <c r="W23" s="56"/>
    </row>
    <row r="24" spans="1:23" ht="17.25" customHeight="1">
      <c r="A24" s="22">
        <v>14</v>
      </c>
      <c r="B24" s="190">
        <f t="shared" si="2"/>
        <v>42.595827956388895</v>
      </c>
      <c r="C24" s="191"/>
      <c r="D24" s="55"/>
      <c r="E24" s="56"/>
      <c r="G24" s="24">
        <v>41</v>
      </c>
      <c r="H24" s="81">
        <f t="shared" si="3"/>
        <v>88.44901943087514</v>
      </c>
      <c r="I24" s="82"/>
      <c r="J24" s="55"/>
      <c r="K24" s="56"/>
      <c r="M24" s="22">
        <v>68</v>
      </c>
      <c r="N24" s="190">
        <f t="shared" si="4"/>
        <v>124.76881795230688</v>
      </c>
      <c r="O24" s="191"/>
      <c r="P24" s="194"/>
      <c r="Q24" s="195"/>
      <c r="S24" s="22">
        <v>95</v>
      </c>
      <c r="T24" s="190">
        <f t="shared" si="5"/>
        <v>156.62174256546081</v>
      </c>
      <c r="U24" s="191"/>
      <c r="V24" s="55"/>
      <c r="W24" s="56"/>
    </row>
    <row r="25" spans="1:23" ht="17.25" customHeight="1">
      <c r="A25" s="22">
        <v>15</v>
      </c>
      <c r="B25" s="190">
        <f t="shared" si="2"/>
        <v>44.641836872074016</v>
      </c>
      <c r="C25" s="191"/>
      <c r="D25" s="55"/>
      <c r="E25" s="56"/>
      <c r="G25" s="25">
        <v>42</v>
      </c>
      <c r="H25" s="198">
        <f t="shared" si="3"/>
        <v>89.910314638882596</v>
      </c>
      <c r="I25" s="199"/>
      <c r="J25" s="55"/>
      <c r="K25" s="56"/>
      <c r="M25" s="22">
        <v>69</v>
      </c>
      <c r="N25" s="190">
        <f t="shared" si="4"/>
        <v>126.01358923042285</v>
      </c>
      <c r="O25" s="191"/>
      <c r="P25" s="194"/>
      <c r="Q25" s="195"/>
      <c r="S25" s="22">
        <v>96</v>
      </c>
      <c r="T25" s="190">
        <f t="shared" si="5"/>
        <v>157.74094506626926</v>
      </c>
      <c r="U25" s="191"/>
      <c r="V25" s="55"/>
      <c r="W25" s="56"/>
    </row>
    <row r="26" spans="1:23" ht="17.25" customHeight="1">
      <c r="A26" s="22">
        <v>16</v>
      </c>
      <c r="B26" s="190">
        <f t="shared" si="2"/>
        <v>46.644623098497803</v>
      </c>
      <c r="C26" s="191"/>
      <c r="D26" s="55"/>
      <c r="E26" s="56"/>
      <c r="G26" s="22">
        <v>43</v>
      </c>
      <c r="H26" s="190">
        <f t="shared" si="3"/>
        <v>91.360517264321956</v>
      </c>
      <c r="I26" s="191"/>
      <c r="J26" s="55"/>
      <c r="K26" s="56"/>
      <c r="M26" s="22">
        <v>70</v>
      </c>
      <c r="N26" s="190">
        <f t="shared" si="4"/>
        <v>127.25260078852939</v>
      </c>
      <c r="O26" s="191"/>
      <c r="P26" s="194"/>
      <c r="Q26" s="195"/>
      <c r="S26" s="22">
        <v>97</v>
      </c>
      <c r="T26" s="190">
        <f t="shared" si="5"/>
        <v>158.85642302495842</v>
      </c>
      <c r="U26" s="191"/>
      <c r="V26" s="55"/>
      <c r="W26" s="56"/>
    </row>
    <row r="27" spans="1:23" ht="17.25" customHeight="1">
      <c r="A27" s="22">
        <v>17</v>
      </c>
      <c r="B27" s="190">
        <f t="shared" si="2"/>
        <v>48.607721797273335</v>
      </c>
      <c r="C27" s="191"/>
      <c r="D27" s="55"/>
      <c r="E27" s="56"/>
      <c r="G27" s="22">
        <v>44</v>
      </c>
      <c r="H27" s="190">
        <f t="shared" si="3"/>
        <v>92.799966621442408</v>
      </c>
      <c r="I27" s="191"/>
      <c r="J27" s="55"/>
      <c r="K27" s="56"/>
      <c r="M27" s="22">
        <v>71</v>
      </c>
      <c r="N27" s="190">
        <f t="shared" si="4"/>
        <v>128.48596099801898</v>
      </c>
      <c r="O27" s="191"/>
      <c r="P27" s="194"/>
      <c r="Q27" s="195"/>
      <c r="S27" s="22">
        <v>98</v>
      </c>
      <c r="T27" s="190">
        <f t="shared" si="5"/>
        <v>159.96822704430616</v>
      </c>
      <c r="U27" s="191"/>
      <c r="V27" s="55"/>
      <c r="W27" s="56"/>
    </row>
    <row r="28" spans="1:23" ht="17.25" customHeight="1">
      <c r="A28" s="22">
        <v>18</v>
      </c>
      <c r="B28" s="190">
        <f t="shared" si="2"/>
        <v>50.534189368891923</v>
      </c>
      <c r="C28" s="191"/>
      <c r="D28" s="55"/>
      <c r="E28" s="56"/>
      <c r="G28" s="22">
        <v>45</v>
      </c>
      <c r="H28" s="190">
        <f t="shared" si="3"/>
        <v>94.22898419383408</v>
      </c>
      <c r="I28" s="191"/>
      <c r="J28" s="55"/>
      <c r="K28" s="56"/>
      <c r="M28" s="22">
        <v>72</v>
      </c>
      <c r="N28" s="190">
        <f t="shared" si="4"/>
        <v>129.71377469676776</v>
      </c>
      <c r="O28" s="191"/>
      <c r="P28" s="194"/>
      <c r="Q28" s="195"/>
      <c r="S28" s="22">
        <v>99</v>
      </c>
      <c r="T28" s="190">
        <f t="shared" si="5"/>
        <v>161.07640653104193</v>
      </c>
      <c r="U28" s="191"/>
      <c r="V28" s="55"/>
      <c r="W28" s="56"/>
    </row>
    <row r="29" spans="1:23" ht="17.25" customHeight="1">
      <c r="A29" s="22">
        <v>19</v>
      </c>
      <c r="B29" s="190">
        <f t="shared" si="2"/>
        <v>52.426691157651931</v>
      </c>
      <c r="C29" s="191"/>
      <c r="D29" s="55"/>
      <c r="E29" s="56"/>
      <c r="G29" s="22">
        <v>46</v>
      </c>
      <c r="H29" s="190">
        <f t="shared" si="3"/>
        <v>95.647874945677785</v>
      </c>
      <c r="I29" s="191"/>
      <c r="J29" s="55"/>
      <c r="K29" s="56"/>
      <c r="M29" s="24">
        <v>73</v>
      </c>
      <c r="N29" s="81">
        <f t="shared" si="4"/>
        <v>130.9361433517262</v>
      </c>
      <c r="O29" s="82"/>
      <c r="P29" s="194"/>
      <c r="Q29" s="195"/>
      <c r="S29" s="22">
        <v>100</v>
      </c>
      <c r="T29" s="190">
        <f t="shared" si="5"/>
        <v>162.18100973589304</v>
      </c>
      <c r="U29" s="191"/>
      <c r="V29" s="55"/>
      <c r="W29" s="56"/>
    </row>
    <row r="30" spans="1:23" ht="17.25" customHeight="1">
      <c r="A30" s="22">
        <v>20</v>
      </c>
      <c r="B30" s="190">
        <f t="shared" si="2"/>
        <v>54.287569336078001</v>
      </c>
      <c r="C30" s="191"/>
      <c r="D30" s="55"/>
      <c r="E30" s="56"/>
      <c r="G30" s="22">
        <v>47</v>
      </c>
      <c r="H30" s="190">
        <f t="shared" si="3"/>
        <v>97.056928510232737</v>
      </c>
      <c r="I30" s="191"/>
      <c r="J30" s="55"/>
      <c r="K30" s="56"/>
      <c r="M30" s="25">
        <v>74</v>
      </c>
      <c r="N30" s="198">
        <f t="shared" si="4"/>
        <v>132.15316521191042</v>
      </c>
      <c r="O30" s="199"/>
      <c r="P30" s="194"/>
      <c r="Q30" s="195"/>
      <c r="S30" s="22">
        <v>101</v>
      </c>
      <c r="T30" s="190">
        <f t="shared" si="5"/>
        <v>163.28208379190656</v>
      </c>
      <c r="U30" s="191"/>
      <c r="V30" s="55"/>
      <c r="W30" s="56"/>
    </row>
    <row r="31" spans="1:23" ht="17.25" customHeight="1">
      <c r="A31" s="22">
        <v>21</v>
      </c>
      <c r="B31" s="190">
        <f t="shared" si="2"/>
        <v>56.118896212536498</v>
      </c>
      <c r="C31" s="191"/>
      <c r="D31" s="55"/>
      <c r="E31" s="56"/>
      <c r="G31" s="22">
        <v>48</v>
      </c>
      <c r="H31" s="190">
        <f t="shared" si="3"/>
        <v>98.456420269417492</v>
      </c>
      <c r="I31" s="191"/>
      <c r="J31" s="55"/>
      <c r="K31" s="56"/>
      <c r="M31" s="22">
        <v>75</v>
      </c>
      <c r="N31" s="190">
        <f t="shared" si="4"/>
        <v>133.36493545247833</v>
      </c>
      <c r="O31" s="191"/>
      <c r="P31" s="194"/>
      <c r="Q31" s="195"/>
      <c r="S31" s="22">
        <v>102</v>
      </c>
      <c r="T31" s="190">
        <f t="shared" si="5"/>
        <v>164.37967475113172</v>
      </c>
      <c r="U31" s="191"/>
      <c r="V31" s="55"/>
      <c r="W31" s="56"/>
    </row>
    <row r="32" spans="1:23" ht="17.25" customHeight="1">
      <c r="A32" s="22">
        <v>22</v>
      </c>
      <c r="B32" s="190">
        <f t="shared" si="2"/>
        <v>57.922516635298201</v>
      </c>
      <c r="C32" s="191"/>
      <c r="D32" s="48"/>
      <c r="E32" s="49"/>
      <c r="G32" s="22">
        <v>49</v>
      </c>
      <c r="H32" s="190">
        <f t="shared" si="3"/>
        <v>99.846612336518248</v>
      </c>
      <c r="I32" s="191"/>
      <c r="J32" s="55"/>
      <c r="K32" s="56"/>
      <c r="M32" s="22">
        <v>76</v>
      </c>
      <c r="N32" s="190">
        <f t="shared" si="4"/>
        <v>134.57154631052521</v>
      </c>
      <c r="O32" s="191"/>
      <c r="P32" s="194"/>
      <c r="Q32" s="195"/>
      <c r="S32" s="22">
        <v>103</v>
      </c>
      <c r="T32" s="190">
        <f t="shared" si="5"/>
        <v>165.47382761975268</v>
      </c>
      <c r="U32" s="191"/>
      <c r="V32" s="55"/>
      <c r="W32" s="56"/>
    </row>
    <row r="33" spans="1:23" ht="17.25" customHeight="1">
      <c r="A33" s="22">
        <v>23</v>
      </c>
      <c r="B33" s="190">
        <f t="shared" si="2"/>
        <v>59.700082116105264</v>
      </c>
      <c r="C33" s="191"/>
      <c r="D33" s="53" t="s">
        <v>116</v>
      </c>
      <c r="E33" s="54"/>
      <c r="G33" s="22">
        <v>50</v>
      </c>
      <c r="H33" s="190">
        <f t="shared" si="3"/>
        <v>101.22775445251256</v>
      </c>
      <c r="I33" s="191"/>
      <c r="J33" s="55"/>
      <c r="K33" s="56"/>
      <c r="M33" s="22">
        <v>77</v>
      </c>
      <c r="N33" s="190">
        <f t="shared" si="4"/>
        <v>135.77308721317399</v>
      </c>
      <c r="O33" s="191"/>
      <c r="P33" s="194"/>
      <c r="Q33" s="195"/>
      <c r="S33" s="22">
        <v>104</v>
      </c>
      <c r="T33" s="190">
        <f t="shared" si="5"/>
        <v>166.5645863917498</v>
      </c>
      <c r="U33" s="191"/>
      <c r="V33" s="55"/>
      <c r="W33" s="56"/>
    </row>
    <row r="34" spans="1:23" ht="17.25" customHeight="1">
      <c r="A34" s="22">
        <v>24</v>
      </c>
      <c r="B34" s="190">
        <f t="shared" si="2"/>
        <v>61.453078578904844</v>
      </c>
      <c r="C34" s="191"/>
      <c r="D34" s="55"/>
      <c r="E34" s="56"/>
      <c r="G34" s="22">
        <v>51</v>
      </c>
      <c r="H34" s="190">
        <f t="shared" si="3"/>
        <v>102.6000848051743</v>
      </c>
      <c r="I34" s="191"/>
      <c r="J34" s="55"/>
      <c r="K34" s="56"/>
      <c r="M34" s="22">
        <v>78</v>
      </c>
      <c r="N34" s="190">
        <f t="shared" si="4"/>
        <v>136.96964489849395</v>
      </c>
      <c r="O34" s="191"/>
      <c r="P34" s="194"/>
      <c r="Q34" s="195"/>
      <c r="S34" s="22">
        <v>105</v>
      </c>
      <c r="T34" s="190">
        <f t="shared" si="5"/>
        <v>167.65199408116456</v>
      </c>
      <c r="U34" s="191"/>
      <c r="V34" s="55"/>
      <c r="W34" s="56"/>
    </row>
    <row r="35" spans="1:23" ht="17.25" customHeight="1">
      <c r="A35" s="22">
        <v>25</v>
      </c>
      <c r="B35" s="190">
        <f t="shared" si="2"/>
        <v>63.182849139891324</v>
      </c>
      <c r="C35" s="191"/>
      <c r="D35" s="55"/>
      <c r="E35" s="56"/>
      <c r="G35" s="22">
        <v>52</v>
      </c>
      <c r="H35" s="190">
        <f t="shared" si="3"/>
        <v>103.96383077899154</v>
      </c>
      <c r="I35" s="191"/>
      <c r="J35" s="55"/>
      <c r="K35" s="56"/>
      <c r="M35" s="22">
        <v>79</v>
      </c>
      <c r="N35" s="190">
        <f t="shared" si="4"/>
        <v>138.16130352973539</v>
      </c>
      <c r="O35" s="191"/>
      <c r="P35" s="194"/>
      <c r="Q35" s="195"/>
      <c r="S35" s="22">
        <v>106</v>
      </c>
      <c r="T35" s="190">
        <f t="shared" si="5"/>
        <v>168.73609275303812</v>
      </c>
      <c r="U35" s="191"/>
      <c r="V35" s="55"/>
      <c r="W35" s="56"/>
    </row>
    <row r="36" spans="1:23" ht="17.25" customHeight="1">
      <c r="A36" s="22">
        <v>26</v>
      </c>
      <c r="B36" s="190">
        <f t="shared" si="2"/>
        <v>64.890612971126373</v>
      </c>
      <c r="C36" s="191"/>
      <c r="D36" s="55"/>
      <c r="E36" s="56"/>
      <c r="G36" s="22">
        <v>53</v>
      </c>
      <c r="H36" s="190">
        <f t="shared" si="3"/>
        <v>105.31920964295655</v>
      </c>
      <c r="I36" s="191"/>
      <c r="J36" s="55"/>
      <c r="K36" s="56"/>
      <c r="M36" s="22">
        <v>80</v>
      </c>
      <c r="N36" s="190">
        <f t="shared" si="4"/>
        <v>139.34814480332849</v>
      </c>
      <c r="O36" s="191"/>
      <c r="P36" s="194"/>
      <c r="Q36" s="195"/>
      <c r="S36" s="22">
        <v>107</v>
      </c>
      <c r="T36" s="190">
        <f t="shared" si="5"/>
        <v>169.81692355309249</v>
      </c>
      <c r="U36" s="191"/>
      <c r="V36" s="55"/>
      <c r="W36" s="56"/>
    </row>
    <row r="37" spans="1:23" ht="17.25" customHeight="1">
      <c r="A37" s="22">
        <v>27</v>
      </c>
      <c r="B37" s="190">
        <f t="shared" si="2"/>
        <v>66.577481045350936</v>
      </c>
      <c r="C37" s="191"/>
      <c r="D37" s="55"/>
      <c r="E37" s="56"/>
      <c r="G37" s="22">
        <v>54</v>
      </c>
      <c r="H37" s="190">
        <f t="shared" si="3"/>
        <v>106.66642918244926</v>
      </c>
      <c r="I37" s="191"/>
      <c r="J37" s="55"/>
      <c r="K37" s="56"/>
      <c r="M37" s="22">
        <v>81</v>
      </c>
      <c r="N37" s="190">
        <f t="shared" si="4"/>
        <v>140.53024805106321</v>
      </c>
      <c r="O37" s="191"/>
      <c r="P37" s="194"/>
      <c r="Q37" s="195"/>
      <c r="S37" s="22">
        <v>108</v>
      </c>
      <c r="T37" s="190">
        <f t="shared" si="5"/>
        <v>170.89452673621352</v>
      </c>
      <c r="U37" s="191"/>
      <c r="V37" s="55"/>
      <c r="W37" s="56"/>
    </row>
    <row r="38" spans="1:23" ht="17.25" customHeight="1">
      <c r="A38" s="22">
        <v>28</v>
      </c>
      <c r="B38" s="190">
        <f t="shared" si="2"/>
        <v>68.244469373706067</v>
      </c>
      <c r="C38" s="191"/>
      <c r="D38" s="55"/>
      <c r="E38" s="56"/>
      <c r="G38" s="22">
        <v>55</v>
      </c>
      <c r="H38" s="190">
        <f t="shared" si="3"/>
        <v>108.00568828070389</v>
      </c>
      <c r="I38" s="191"/>
      <c r="J38" s="55"/>
      <c r="K38" s="56"/>
      <c r="M38" s="22">
        <v>82</v>
      </c>
      <c r="N38" s="190">
        <f t="shared" si="4"/>
        <v>141.70769033682643</v>
      </c>
      <c r="O38" s="191"/>
      <c r="P38" s="194"/>
      <c r="Q38" s="195"/>
      <c r="S38" s="22">
        <v>109</v>
      </c>
      <c r="T38" s="190">
        <f t="shared" si="5"/>
        <v>171.96894169379709</v>
      </c>
      <c r="U38" s="191"/>
      <c r="V38" s="55"/>
      <c r="W38" s="56"/>
    </row>
    <row r="39" spans="1:23" ht="17.25" customHeight="1">
      <c r="A39" s="22">
        <v>29</v>
      </c>
      <c r="B39" s="190">
        <f t="shared" si="2"/>
        <v>69.892510210593144</v>
      </c>
      <c r="C39" s="191"/>
      <c r="D39" s="55"/>
      <c r="E39" s="56"/>
      <c r="G39" s="22">
        <v>56</v>
      </c>
      <c r="H39" s="190">
        <f t="shared" si="3"/>
        <v>109.33717745472701</v>
      </c>
      <c r="I39" s="191"/>
      <c r="J39" s="55"/>
      <c r="K39" s="56"/>
      <c r="M39" s="22">
        <v>83</v>
      </c>
      <c r="N39" s="190">
        <f t="shared" si="4"/>
        <v>142.88054654825555</v>
      </c>
      <c r="O39" s="191"/>
      <c r="P39" s="194"/>
      <c r="Q39" s="195"/>
      <c r="S39" s="22">
        <v>110</v>
      </c>
      <c r="T39" s="190">
        <f t="shared" si="5"/>
        <v>173.04020698001278</v>
      </c>
      <c r="U39" s="191"/>
      <c r="V39" s="55"/>
      <c r="W39" s="56"/>
    </row>
    <row r="40" spans="1:23" ht="17.25" customHeight="1">
      <c r="A40" s="22">
        <v>30</v>
      </c>
      <c r="B40" s="190">
        <f t="shared" si="2"/>
        <v>71.522461596976385</v>
      </c>
      <c r="C40" s="191"/>
      <c r="D40" s="55"/>
      <c r="E40" s="56"/>
      <c r="G40" s="22">
        <v>57</v>
      </c>
      <c r="H40" s="190">
        <f t="shared" si="3"/>
        <v>110.66107934997909</v>
      </c>
      <c r="I40" s="191"/>
      <c r="J40" s="55"/>
      <c r="K40" s="56"/>
      <c r="M40" s="22">
        <v>84</v>
      </c>
      <c r="N40" s="190">
        <f t="shared" si="4"/>
        <v>144.0488894836281</v>
      </c>
      <c r="O40" s="191"/>
      <c r="P40" s="194"/>
      <c r="Q40" s="195"/>
      <c r="S40" s="22">
        <v>111</v>
      </c>
      <c r="T40" s="190">
        <f t="shared" si="5"/>
        <v>174.1083603370368</v>
      </c>
      <c r="U40" s="191"/>
      <c r="V40" s="55"/>
      <c r="W40" s="56"/>
    </row>
    <row r="41" spans="1:23" ht="17.25" customHeight="1">
      <c r="A41" s="22">
        <v>31</v>
      </c>
      <c r="B41" s="190">
        <f t="shared" si="2"/>
        <v>73.135115535530744</v>
      </c>
      <c r="C41" s="191"/>
      <c r="D41" s="55"/>
      <c r="E41" s="56"/>
      <c r="G41" s="22">
        <v>58</v>
      </c>
      <c r="H41" s="190">
        <f t="shared" si="3"/>
        <v>111.97756919766267</v>
      </c>
      <c r="I41" s="191"/>
      <c r="J41" s="55"/>
      <c r="K41" s="56"/>
      <c r="M41" s="22">
        <v>85</v>
      </c>
      <c r="N41" s="190">
        <f t="shared" si="4"/>
        <v>145.21278993429132</v>
      </c>
      <c r="O41" s="191"/>
      <c r="P41" s="194"/>
      <c r="Q41" s="195"/>
      <c r="S41" s="22">
        <v>112</v>
      </c>
      <c r="T41" s="190">
        <f t="shared" si="5"/>
        <v>175.17343871930584</v>
      </c>
      <c r="U41" s="191"/>
      <c r="V41" s="55"/>
      <c r="W41" s="56"/>
    </row>
    <row r="42" spans="1:23" ht="17.25" customHeight="1">
      <c r="A42" s="22">
        <v>32</v>
      </c>
      <c r="B42" s="190">
        <f t="shared" si="2"/>
        <v>74.731205031455346</v>
      </c>
      <c r="C42" s="191"/>
      <c r="D42" s="55"/>
      <c r="E42" s="56"/>
      <c r="G42" s="22">
        <v>59</v>
      </c>
      <c r="H42" s="190">
        <f t="shared" si="3"/>
        <v>113.28681523803341</v>
      </c>
      <c r="I42" s="191"/>
      <c r="J42" s="55"/>
      <c r="K42" s="56"/>
      <c r="M42" s="22">
        <v>86</v>
      </c>
      <c r="N42" s="190">
        <f t="shared" si="4"/>
        <v>146.3723167629098</v>
      </c>
      <c r="O42" s="191"/>
      <c r="P42" s="194"/>
      <c r="Q42" s="195"/>
      <c r="S42" s="22">
        <v>113</v>
      </c>
      <c r="T42" s="190">
        <f t="shared" si="5"/>
        <v>176.23547831683493</v>
      </c>
      <c r="U42" s="191"/>
      <c r="V42" s="55"/>
      <c r="W42" s="56"/>
    </row>
    <row r="43" spans="1:23" ht="17.25" customHeight="1">
      <c r="A43" s="22">
        <v>33</v>
      </c>
      <c r="B43" s="190">
        <f t="shared" si="2"/>
        <v>76.311410186773315</v>
      </c>
      <c r="C43" s="191"/>
      <c r="D43" s="55"/>
      <c r="E43" s="56"/>
      <c r="G43" s="22">
        <v>60</v>
      </c>
      <c r="H43" s="190">
        <f t="shared" si="3"/>
        <v>114.58897911279668</v>
      </c>
      <c r="I43" s="191"/>
      <c r="J43" s="55"/>
      <c r="K43" s="56"/>
      <c r="M43" s="22">
        <v>87</v>
      </c>
      <c r="N43" s="190">
        <f t="shared" si="4"/>
        <v>147.52753697779002</v>
      </c>
      <c r="O43" s="191"/>
      <c r="P43" s="194"/>
      <c r="Q43" s="195"/>
      <c r="S43" s="22">
        <v>114</v>
      </c>
      <c r="T43" s="190">
        <f t="shared" si="5"/>
        <v>177.29451457764648</v>
      </c>
      <c r="U43" s="191"/>
      <c r="V43" s="55"/>
      <c r="W43" s="56"/>
    </row>
    <row r="44" spans="1:23" ht="17.25" customHeight="1">
      <c r="A44" s="22">
        <v>34</v>
      </c>
      <c r="B44" s="190">
        <f t="shared" si="2"/>
        <v>77.876363500104304</v>
      </c>
      <c r="C44" s="191"/>
      <c r="D44" s="55"/>
      <c r="E44" s="56"/>
      <c r="G44" s="22">
        <v>61</v>
      </c>
      <c r="H44" s="190">
        <f t="shared" si="3"/>
        <v>115.88421622931735</v>
      </c>
      <c r="I44" s="191"/>
      <c r="J44" s="55"/>
      <c r="K44" s="56"/>
      <c r="M44" s="22">
        <v>88</v>
      </c>
      <c r="N44" s="190">
        <f t="shared" si="4"/>
        <v>148.6785158035197</v>
      </c>
      <c r="O44" s="191"/>
      <c r="P44" s="194"/>
      <c r="Q44" s="195"/>
      <c r="S44" s="22">
        <v>115</v>
      </c>
      <c r="T44" s="190">
        <f t="shared" si="5"/>
        <v>178.35058222934961</v>
      </c>
      <c r="U44" s="191"/>
      <c r="V44" s="55"/>
      <c r="W44" s="56"/>
    </row>
    <row r="45" spans="1:23" ht="17.25" customHeight="1">
      <c r="A45" s="22">
        <v>35</v>
      </c>
      <c r="B45" s="190">
        <f t="shared" si="2"/>
        <v>79.426654495751194</v>
      </c>
      <c r="C45" s="191"/>
      <c r="D45" s="55"/>
      <c r="E45" s="56"/>
      <c r="G45" s="22">
        <v>62</v>
      </c>
      <c r="H45" s="190">
        <f t="shared" si="3"/>
        <v>117.1726760991009</v>
      </c>
      <c r="I45" s="191"/>
      <c r="J45" s="55"/>
      <c r="K45" s="56"/>
      <c r="M45" s="22">
        <v>89</v>
      </c>
      <c r="N45" s="190">
        <f t="shared" si="4"/>
        <v>149.82531674814587</v>
      </c>
      <c r="O45" s="191"/>
      <c r="P45" s="196"/>
      <c r="Q45" s="197"/>
      <c r="S45" s="22">
        <v>116</v>
      </c>
      <c r="T45" s="190">
        <f t="shared" si="5"/>
        <v>179.40371529991006</v>
      </c>
      <c r="U45" s="191"/>
      <c r="V45" s="55"/>
      <c r="W45" s="56"/>
    </row>
    <row r="46" spans="1:23" ht="17.25" customHeight="1" thickBot="1">
      <c r="A46" s="23">
        <v>36</v>
      </c>
      <c r="B46" s="83">
        <f t="shared" si="2"/>
        <v>80.962833783658098</v>
      </c>
      <c r="C46" s="84"/>
      <c r="D46" s="57"/>
      <c r="E46" s="58"/>
      <c r="G46" s="23">
        <v>63</v>
      </c>
      <c r="H46" s="83">
        <f t="shared" si="3"/>
        <v>118.45450265274526</v>
      </c>
      <c r="I46" s="84"/>
      <c r="J46" s="57"/>
      <c r="K46" s="58"/>
      <c r="M46" s="23">
        <v>90</v>
      </c>
      <c r="N46" s="83">
        <f t="shared" si="4"/>
        <v>150.96800166709815</v>
      </c>
      <c r="O46" s="84"/>
      <c r="P46" s="66" t="s">
        <v>119</v>
      </c>
      <c r="Q46" s="79"/>
      <c r="S46" s="23">
        <v>117</v>
      </c>
      <c r="T46" s="83">
        <f t="shared" si="5"/>
        <v>180.4539471376481</v>
      </c>
      <c r="U46" s="84"/>
      <c r="V46" s="57"/>
      <c r="W46" s="58"/>
    </row>
  </sheetData>
  <mergeCells count="200">
    <mergeCell ref="B3:D4"/>
    <mergeCell ref="E3:F4"/>
    <mergeCell ref="G3:G4"/>
    <mergeCell ref="H3:I4"/>
    <mergeCell ref="J3:K4"/>
    <mergeCell ref="N3:P4"/>
    <mergeCell ref="Q3:R4"/>
    <mergeCell ref="S3:S4"/>
    <mergeCell ref="T3:U4"/>
    <mergeCell ref="V3:W4"/>
    <mergeCell ref="E5:F5"/>
    <mergeCell ref="H5:I5"/>
    <mergeCell ref="J5:K5"/>
    <mergeCell ref="Q5:R5"/>
    <mergeCell ref="T5:U5"/>
    <mergeCell ref="V5:W5"/>
    <mergeCell ref="E7:F7"/>
    <mergeCell ref="H7:I7"/>
    <mergeCell ref="J7:K7"/>
    <mergeCell ref="Q7:R7"/>
    <mergeCell ref="T7:U7"/>
    <mergeCell ref="V7:W7"/>
    <mergeCell ref="E6:F6"/>
    <mergeCell ref="H6:I6"/>
    <mergeCell ref="J6:K6"/>
    <mergeCell ref="Q6:R6"/>
    <mergeCell ref="T6:U6"/>
    <mergeCell ref="V6:W6"/>
    <mergeCell ref="E9:F9"/>
    <mergeCell ref="H9:I9"/>
    <mergeCell ref="J9:K9"/>
    <mergeCell ref="Q9:R9"/>
    <mergeCell ref="T9:U9"/>
    <mergeCell ref="V9:W9"/>
    <mergeCell ref="E8:F8"/>
    <mergeCell ref="H8:I8"/>
    <mergeCell ref="J8:K8"/>
    <mergeCell ref="Q8:R8"/>
    <mergeCell ref="T8:U8"/>
    <mergeCell ref="V8:W8"/>
    <mergeCell ref="E11:F11"/>
    <mergeCell ref="H11:I11"/>
    <mergeCell ref="J11:K11"/>
    <mergeCell ref="Q11:R11"/>
    <mergeCell ref="T11:U11"/>
    <mergeCell ref="V11:W11"/>
    <mergeCell ref="E10:F10"/>
    <mergeCell ref="H10:I10"/>
    <mergeCell ref="J10:K10"/>
    <mergeCell ref="Q10:R10"/>
    <mergeCell ref="T10:U10"/>
    <mergeCell ref="V10:W10"/>
    <mergeCell ref="E13:F13"/>
    <mergeCell ref="H13:I13"/>
    <mergeCell ref="J13:K13"/>
    <mergeCell ref="Q13:R13"/>
    <mergeCell ref="T13:U13"/>
    <mergeCell ref="V13:W13"/>
    <mergeCell ref="E12:F12"/>
    <mergeCell ref="H12:I12"/>
    <mergeCell ref="J12:K12"/>
    <mergeCell ref="Q12:R12"/>
    <mergeCell ref="T12:U12"/>
    <mergeCell ref="V12:W12"/>
    <mergeCell ref="A18:A19"/>
    <mergeCell ref="B18:C18"/>
    <mergeCell ref="D18:E19"/>
    <mergeCell ref="G18:G19"/>
    <mergeCell ref="H18:I18"/>
    <mergeCell ref="J18:K19"/>
    <mergeCell ref="B19:C19"/>
    <mergeCell ref="H19:I19"/>
    <mergeCell ref="N19:O19"/>
    <mergeCell ref="M18:M19"/>
    <mergeCell ref="N18:O18"/>
    <mergeCell ref="B32:C32"/>
    <mergeCell ref="H32:I32"/>
    <mergeCell ref="N32:O32"/>
    <mergeCell ref="B23:C23"/>
    <mergeCell ref="H23:I23"/>
    <mergeCell ref="N23:O23"/>
    <mergeCell ref="V18:W19"/>
    <mergeCell ref="T14:U14"/>
    <mergeCell ref="V14:W14"/>
    <mergeCell ref="I16:J16"/>
    <mergeCell ref="R16:S16"/>
    <mergeCell ref="T19:U19"/>
    <mergeCell ref="S18:S19"/>
    <mergeCell ref="T18:U18"/>
    <mergeCell ref="P18:Q19"/>
    <mergeCell ref="T20:U20"/>
    <mergeCell ref="B21:C21"/>
    <mergeCell ref="H21:I21"/>
    <mergeCell ref="N21:O21"/>
    <mergeCell ref="T21:U21"/>
    <mergeCell ref="B22:C22"/>
    <mergeCell ref="H22:I22"/>
    <mergeCell ref="N22:O22"/>
    <mergeCell ref="T22:U22"/>
    <mergeCell ref="B20:C20"/>
    <mergeCell ref="H20:I20"/>
    <mergeCell ref="N20:O20"/>
    <mergeCell ref="D20:E21"/>
    <mergeCell ref="J20:K21"/>
    <mergeCell ref="N31:O31"/>
    <mergeCell ref="T31:U31"/>
    <mergeCell ref="B27:C27"/>
    <mergeCell ref="H27:I27"/>
    <mergeCell ref="N27:O27"/>
    <mergeCell ref="T27:U27"/>
    <mergeCell ref="T23:U23"/>
    <mergeCell ref="B24:C24"/>
    <mergeCell ref="H24:I24"/>
    <mergeCell ref="N24:O24"/>
    <mergeCell ref="T24:U24"/>
    <mergeCell ref="B25:C25"/>
    <mergeCell ref="B28:C28"/>
    <mergeCell ref="H28:I28"/>
    <mergeCell ref="N28:O28"/>
    <mergeCell ref="B38:C38"/>
    <mergeCell ref="H38:I38"/>
    <mergeCell ref="N38:O38"/>
    <mergeCell ref="T38:U38"/>
    <mergeCell ref="T32:U32"/>
    <mergeCell ref="B29:C29"/>
    <mergeCell ref="H29:I29"/>
    <mergeCell ref="N29:O29"/>
    <mergeCell ref="T29:U29"/>
    <mergeCell ref="B30:C30"/>
    <mergeCell ref="H30:I30"/>
    <mergeCell ref="N30:O30"/>
    <mergeCell ref="T30:U30"/>
    <mergeCell ref="D22:E32"/>
    <mergeCell ref="T28:U28"/>
    <mergeCell ref="H25:I25"/>
    <mergeCell ref="N25:O25"/>
    <mergeCell ref="T25:U25"/>
    <mergeCell ref="B26:C26"/>
    <mergeCell ref="H26:I26"/>
    <mergeCell ref="N26:O26"/>
    <mergeCell ref="T26:U26"/>
    <mergeCell ref="B31:C31"/>
    <mergeCell ref="H31:I31"/>
    <mergeCell ref="N33:O33"/>
    <mergeCell ref="B36:C36"/>
    <mergeCell ref="H36:I36"/>
    <mergeCell ref="N36:O36"/>
    <mergeCell ref="T36:U36"/>
    <mergeCell ref="B37:C37"/>
    <mergeCell ref="H37:I37"/>
    <mergeCell ref="N37:O37"/>
    <mergeCell ref="T37:U37"/>
    <mergeCell ref="H41:I41"/>
    <mergeCell ref="N41:O41"/>
    <mergeCell ref="T41:U41"/>
    <mergeCell ref="B39:C39"/>
    <mergeCell ref="H39:I39"/>
    <mergeCell ref="N39:O39"/>
    <mergeCell ref="B42:C42"/>
    <mergeCell ref="H42:I42"/>
    <mergeCell ref="N42:O42"/>
    <mergeCell ref="D33:E46"/>
    <mergeCell ref="J22:K46"/>
    <mergeCell ref="P20:Q45"/>
    <mergeCell ref="P46:Q46"/>
    <mergeCell ref="T33:U33"/>
    <mergeCell ref="B34:C34"/>
    <mergeCell ref="H34:I34"/>
    <mergeCell ref="N34:O34"/>
    <mergeCell ref="T34:U34"/>
    <mergeCell ref="B35:C35"/>
    <mergeCell ref="H35:I35"/>
    <mergeCell ref="N35:O35"/>
    <mergeCell ref="T35:U35"/>
    <mergeCell ref="B33:C33"/>
    <mergeCell ref="H33:I33"/>
    <mergeCell ref="V20:W46"/>
    <mergeCell ref="B46:C46"/>
    <mergeCell ref="H46:I46"/>
    <mergeCell ref="N46:O46"/>
    <mergeCell ref="T46:U46"/>
    <mergeCell ref="B44:C44"/>
    <mergeCell ref="H44:I44"/>
    <mergeCell ref="N44:O44"/>
    <mergeCell ref="T44:U44"/>
    <mergeCell ref="B45:C45"/>
    <mergeCell ref="H45:I45"/>
    <mergeCell ref="N45:O45"/>
    <mergeCell ref="T45:U45"/>
    <mergeCell ref="T42:U42"/>
    <mergeCell ref="B43:C43"/>
    <mergeCell ref="H43:I43"/>
    <mergeCell ref="N43:O43"/>
    <mergeCell ref="T43:U43"/>
    <mergeCell ref="T39:U39"/>
    <mergeCell ref="B40:C40"/>
    <mergeCell ref="H40:I40"/>
    <mergeCell ref="N40:O40"/>
    <mergeCell ref="T40:U40"/>
    <mergeCell ref="B41:C41"/>
  </mergeCells>
  <phoneticPr fontId="2"/>
  <pageMargins left="0.7" right="0.7" top="0.75" bottom="0.75" header="0.3" footer="0.3"/>
  <pageSetup paperSize="8" orientation="landscape" horizontalDpi="300" verticalDpi="300" r:id="rId1"/>
  <headerFooter>
    <oddHeader>&amp;C事務所・事業所・飲食店等 (記入例・注意事項)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T48"/>
  <sheetViews>
    <sheetView view="pageLayout" topLeftCell="A9" zoomScaleNormal="100" workbookViewId="0">
      <selection activeCell="C17" sqref="C17:R17"/>
    </sheetView>
  </sheetViews>
  <sheetFormatPr defaultColWidth="4.25" defaultRowHeight="15.75" customHeight="1"/>
  <sheetData>
    <row r="1" spans="1:20" ht="15.75" customHeight="1">
      <c r="A1" s="1" t="s">
        <v>111</v>
      </c>
    </row>
    <row r="2" spans="1:20" ht="15.75" customHeight="1">
      <c r="A2" s="5" t="s">
        <v>112</v>
      </c>
    </row>
    <row r="3" spans="1:20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5.75" customHeight="1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20" ht="15.7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20" ht="15.75" customHeight="1">
      <c r="A6" s="2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2"/>
    </row>
    <row r="7" spans="1:20" ht="15.75" customHeight="1">
      <c r="A7" s="2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2"/>
    </row>
    <row r="8" spans="1:20" ht="15.75" customHeight="1">
      <c r="A8" s="2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2"/>
    </row>
    <row r="9" spans="1:20" ht="15.75" customHeight="1">
      <c r="A9" s="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2"/>
    </row>
    <row r="10" spans="1:20" ht="15.75" customHeight="1">
      <c r="A10" s="2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2"/>
    </row>
    <row r="11" spans="1:20" ht="15.75" customHeight="1">
      <c r="A11" s="2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2"/>
    </row>
    <row r="12" spans="1:20" ht="15.75" customHeight="1">
      <c r="A12" s="2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20" ht="15.75" customHeight="1">
      <c r="A13" s="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2"/>
    </row>
    <row r="15" spans="1:20" ht="15.75" customHeight="1" thickBot="1">
      <c r="A15" s="5" t="s">
        <v>113</v>
      </c>
    </row>
    <row r="16" spans="1:20" ht="15.75" customHeight="1">
      <c r="A16" s="165"/>
      <c r="B16" s="162"/>
      <c r="C16" s="161" t="s">
        <v>110</v>
      </c>
      <c r="D16" s="162"/>
      <c r="E16" s="161" t="s">
        <v>109</v>
      </c>
      <c r="F16" s="162"/>
      <c r="G16" s="161" t="s">
        <v>78</v>
      </c>
      <c r="H16" s="162"/>
      <c r="I16" s="161" t="s">
        <v>79</v>
      </c>
      <c r="J16" s="162"/>
      <c r="K16" s="161" t="s">
        <v>80</v>
      </c>
      <c r="L16" s="162"/>
      <c r="M16" s="161" t="s">
        <v>81</v>
      </c>
      <c r="N16" s="162"/>
      <c r="O16" s="161" t="s">
        <v>82</v>
      </c>
      <c r="P16" s="162"/>
      <c r="Q16" s="161" t="s">
        <v>83</v>
      </c>
      <c r="R16" s="162"/>
      <c r="S16" s="161" t="s">
        <v>84</v>
      </c>
      <c r="T16" s="163"/>
    </row>
    <row r="17" spans="1:20" ht="15.75" customHeight="1">
      <c r="A17" s="131" t="s">
        <v>85</v>
      </c>
      <c r="B17" s="132"/>
      <c r="C17" s="126">
        <v>75</v>
      </c>
      <c r="D17" s="127"/>
      <c r="E17" s="126">
        <v>75</v>
      </c>
      <c r="F17" s="127"/>
      <c r="G17" s="126">
        <v>50</v>
      </c>
      <c r="H17" s="127"/>
      <c r="I17" s="126">
        <v>50</v>
      </c>
      <c r="J17" s="127"/>
      <c r="K17" s="126">
        <v>50</v>
      </c>
      <c r="L17" s="127"/>
      <c r="M17" s="126">
        <v>40</v>
      </c>
      <c r="N17" s="127"/>
      <c r="O17" s="126">
        <v>40</v>
      </c>
      <c r="P17" s="127"/>
      <c r="Q17" s="126">
        <v>40</v>
      </c>
      <c r="R17" s="127"/>
      <c r="S17" s="112"/>
      <c r="T17" s="164"/>
    </row>
    <row r="18" spans="1:20" ht="15.75" customHeight="1">
      <c r="A18" s="145" t="s">
        <v>86</v>
      </c>
      <c r="B18" s="146"/>
      <c r="C18" s="169">
        <f>37.5*8</f>
        <v>300</v>
      </c>
      <c r="D18" s="170"/>
      <c r="E18" s="169">
        <f>37.5*7</f>
        <v>262.5</v>
      </c>
      <c r="F18" s="170"/>
      <c r="G18" s="169">
        <f>37.5*6</f>
        <v>225</v>
      </c>
      <c r="H18" s="170"/>
      <c r="I18" s="169">
        <f>37.5*5</f>
        <v>187.5</v>
      </c>
      <c r="J18" s="170"/>
      <c r="K18" s="169">
        <f>37.5*4</f>
        <v>150</v>
      </c>
      <c r="L18" s="170"/>
      <c r="M18" s="169">
        <f>37.5*3</f>
        <v>112.5</v>
      </c>
      <c r="N18" s="170"/>
      <c r="O18" s="169">
        <f>37.5*2</f>
        <v>75</v>
      </c>
      <c r="P18" s="170"/>
      <c r="Q18" s="169">
        <f>37.5</f>
        <v>37.5</v>
      </c>
      <c r="R18" s="170"/>
      <c r="S18" s="167"/>
      <c r="T18" s="149"/>
    </row>
    <row r="19" spans="1:20" ht="15.75" customHeight="1">
      <c r="A19" s="154" t="s">
        <v>87</v>
      </c>
      <c r="B19" s="104"/>
      <c r="C19" s="171"/>
      <c r="D19" s="172"/>
      <c r="E19" s="171"/>
      <c r="F19" s="172"/>
      <c r="G19" s="171"/>
      <c r="H19" s="172"/>
      <c r="I19" s="171"/>
      <c r="J19" s="172"/>
      <c r="K19" s="171"/>
      <c r="L19" s="172"/>
      <c r="M19" s="171"/>
      <c r="N19" s="172"/>
      <c r="O19" s="171"/>
      <c r="P19" s="172"/>
      <c r="Q19" s="171"/>
      <c r="R19" s="172"/>
      <c r="S19" s="122"/>
      <c r="T19" s="155"/>
    </row>
    <row r="20" spans="1:20" ht="15.75" customHeight="1">
      <c r="A20" s="158" t="s">
        <v>88</v>
      </c>
      <c r="B20" s="159"/>
      <c r="C20" s="169">
        <v>0.9</v>
      </c>
      <c r="D20" s="170"/>
      <c r="E20" s="169">
        <v>0.9</v>
      </c>
      <c r="F20" s="170"/>
      <c r="G20" s="169">
        <v>0.9</v>
      </c>
      <c r="H20" s="170"/>
      <c r="I20" s="169">
        <v>0.9</v>
      </c>
      <c r="J20" s="170"/>
      <c r="K20" s="169">
        <v>0.9</v>
      </c>
      <c r="L20" s="170"/>
      <c r="M20" s="169">
        <v>1</v>
      </c>
      <c r="N20" s="170"/>
      <c r="O20" s="169">
        <v>1</v>
      </c>
      <c r="P20" s="170"/>
      <c r="Q20" s="169">
        <v>1</v>
      </c>
      <c r="R20" s="170"/>
      <c r="S20" s="156"/>
      <c r="T20" s="157"/>
    </row>
    <row r="21" spans="1:20" ht="15.75" customHeight="1">
      <c r="A21" s="160"/>
      <c r="B21" s="86"/>
      <c r="C21" s="171"/>
      <c r="D21" s="172"/>
      <c r="E21" s="171"/>
      <c r="F21" s="172"/>
      <c r="G21" s="171"/>
      <c r="H21" s="172"/>
      <c r="I21" s="171"/>
      <c r="J21" s="172"/>
      <c r="K21" s="171"/>
      <c r="L21" s="172"/>
      <c r="M21" s="171"/>
      <c r="N21" s="172"/>
      <c r="O21" s="171"/>
      <c r="P21" s="172"/>
      <c r="Q21" s="171"/>
      <c r="R21" s="172"/>
      <c r="S21" s="122"/>
      <c r="T21" s="155"/>
    </row>
    <row r="22" spans="1:20" ht="15.75" customHeight="1">
      <c r="A22" s="166" t="s">
        <v>94</v>
      </c>
      <c r="B22" s="114"/>
      <c r="C22" s="126">
        <v>5</v>
      </c>
      <c r="D22" s="127"/>
      <c r="E22" s="126">
        <v>5</v>
      </c>
      <c r="F22" s="127"/>
      <c r="G22" s="126">
        <v>5</v>
      </c>
      <c r="H22" s="127"/>
      <c r="I22" s="126">
        <v>5</v>
      </c>
      <c r="J22" s="127"/>
      <c r="K22" s="126">
        <v>5</v>
      </c>
      <c r="L22" s="127"/>
      <c r="M22" s="126">
        <v>5</v>
      </c>
      <c r="N22" s="127"/>
      <c r="O22" s="126">
        <v>5</v>
      </c>
      <c r="P22" s="127"/>
      <c r="Q22" s="126">
        <v>5</v>
      </c>
      <c r="R22" s="127"/>
      <c r="S22" s="167"/>
      <c r="T22" s="149"/>
    </row>
    <row r="23" spans="1:20" ht="15.75" customHeight="1">
      <c r="A23" s="145" t="s">
        <v>89</v>
      </c>
      <c r="B23" s="146"/>
      <c r="C23" s="119" t="s">
        <v>90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S23" s="28"/>
      <c r="T23" s="37"/>
    </row>
    <row r="24" spans="1:20" ht="15.75" customHeight="1">
      <c r="A24" s="154" t="s">
        <v>87</v>
      </c>
      <c r="B24" s="104"/>
      <c r="C24" s="122">
        <f>+C18*C20</f>
        <v>270</v>
      </c>
      <c r="D24" s="123"/>
      <c r="E24" s="122">
        <f>+E18*E20</f>
        <v>236.25</v>
      </c>
      <c r="F24" s="123"/>
      <c r="G24" s="122">
        <f>+G18*G20</f>
        <v>202.5</v>
      </c>
      <c r="H24" s="123"/>
      <c r="I24" s="122">
        <f>+I18*I20</f>
        <v>168.75</v>
      </c>
      <c r="J24" s="123"/>
      <c r="K24" s="122">
        <f>+K18*K20</f>
        <v>135</v>
      </c>
      <c r="L24" s="123"/>
      <c r="M24" s="122">
        <f>+M18*M20</f>
        <v>112.5</v>
      </c>
      <c r="N24" s="123"/>
      <c r="O24" s="122">
        <f>+O18*O20</f>
        <v>75</v>
      </c>
      <c r="P24" s="123"/>
      <c r="Q24" s="122">
        <f>+Q18*Q20</f>
        <v>37.5</v>
      </c>
      <c r="R24" s="123"/>
      <c r="S24" s="122"/>
      <c r="T24" s="155"/>
    </row>
    <row r="25" spans="1:20" ht="15.75" customHeight="1">
      <c r="A25" s="145" t="s">
        <v>91</v>
      </c>
      <c r="B25" s="146"/>
      <c r="C25" s="112" t="s">
        <v>92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4"/>
      <c r="S25" s="29"/>
      <c r="T25" s="38"/>
    </row>
    <row r="26" spans="1:20" ht="15.75" customHeight="1">
      <c r="A26" s="154" t="s">
        <v>93</v>
      </c>
      <c r="B26" s="104"/>
      <c r="C26" s="124">
        <f>IF(C17&lt;=0," ",C24/((C17/1000*C17/1000)*3.141592/4)/1000/60)</f>
        <v>1.018591847700147</v>
      </c>
      <c r="D26" s="125"/>
      <c r="E26" s="124">
        <f t="shared" ref="E26" si="0">IF(E17&lt;=0," ",E24/((E17/1000*E17/1000)*3.141592/4)/1000/60)</f>
        <v>0.89126786673762859</v>
      </c>
      <c r="F26" s="125"/>
      <c r="G26" s="124">
        <f t="shared" ref="G26" si="1">IF(G17&lt;=0," ",G24/((G17/1000*G17/1000)*3.141592/4)/1000/60)</f>
        <v>1.718873742993998</v>
      </c>
      <c r="H26" s="125"/>
      <c r="I26" s="124">
        <f t="shared" ref="I26" si="2">IF(I17&lt;=0," ",I24/((I17/1000*I17/1000)*3.141592/4)/1000/60)</f>
        <v>1.4323947858283317</v>
      </c>
      <c r="J26" s="125"/>
      <c r="K26" s="124">
        <f t="shared" ref="K26" si="3">IF(K17&lt;=0," ",K24/((K17/1000*K17/1000)*3.141592/4)/1000/60)</f>
        <v>1.1459158286626652</v>
      </c>
      <c r="L26" s="125"/>
      <c r="M26" s="124">
        <f t="shared" ref="M26" si="4">IF(M17&lt;=0," ",M24/((M17/1000*M17/1000)*3.141592/4)/1000/60)</f>
        <v>1.4920779019045121</v>
      </c>
      <c r="N26" s="125"/>
      <c r="O26" s="124">
        <f t="shared" ref="O26" si="5">IF(O17&lt;=0," ",O24/((O17/1000*O17/1000)*3.141592/4)/1000/60)</f>
        <v>0.9947186012696746</v>
      </c>
      <c r="P26" s="125"/>
      <c r="Q26" s="124">
        <f>IF(Q17&lt;=0," ",Q24/((Q17/1000*Q17/1000)*3.141592/4)/1000/60)</f>
        <v>0.4973593006348373</v>
      </c>
      <c r="R26" s="125"/>
      <c r="S26" s="124"/>
      <c r="T26" s="147"/>
    </row>
    <row r="27" spans="1:20" ht="15.75" customHeight="1">
      <c r="A27" s="136" t="s">
        <v>108</v>
      </c>
      <c r="B27" s="34"/>
      <c r="C27" s="112" t="s">
        <v>95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4"/>
      <c r="S27" s="148"/>
      <c r="T27" s="149"/>
    </row>
    <row r="28" spans="1:20" ht="15.75" customHeight="1">
      <c r="A28" s="137"/>
      <c r="B28" s="35"/>
      <c r="C28" s="117" t="str">
        <f>IF(C17=0," ",(IF(C17&lt;=50,(0.0126+(0.01739-0.1087*(C17/1000))/(C26)^(1/2))*C22/(C17/1000)*C26*C26/2/9.8," ")))</f>
        <v xml:space="preserve"> </v>
      </c>
      <c r="D28" s="118"/>
      <c r="E28" s="117" t="str">
        <f t="shared" ref="E28" si="6">IF(E17=0," ",(IF(E17&lt;=50,(0.0126+(0.01739-0.1087*(E17/1000))/(E26)^(1/2))*E22/(E17/1000)*E26*E26/2/9.8," ")))</f>
        <v xml:space="preserve"> </v>
      </c>
      <c r="F28" s="118"/>
      <c r="G28" s="117">
        <f t="shared" ref="G28" si="7">IF(G17=0," ",(IF(G17&lt;=50,(0.0126+(0.01739-0.1087*(G17/1000))/(G26)^(1/2))*G22/(G17/1000)*G26*G26/2/9.8," ")))</f>
        <v>0.32738853733576984</v>
      </c>
      <c r="H28" s="118"/>
      <c r="I28" s="117">
        <f t="shared" ref="I28" si="8">IF(I17=0," ",(IF(I17&lt;=50,(0.0126+(0.01739-0.1087*(I17/1000))/(I26)^(1/2))*I22/(I17/1000)*I26*I26/2/9.8," ")))</f>
        <v>0.23646382874421357</v>
      </c>
      <c r="J28" s="118"/>
      <c r="K28" s="117">
        <f t="shared" ref="K28" si="9">IF(K17=0," ",(IF(K17&lt;=50,(0.0126+(0.01739-0.1087*(K17/1000))/(K26)^(1/2))*K22/(K17/1000)*K26*K26/2/9.8," ")))</f>
        <v>0.15923589677595579</v>
      </c>
      <c r="L28" s="118"/>
      <c r="M28" s="117">
        <f t="shared" ref="M28" si="10">IF(M17=0," ",(IF(M17&lt;=50,(0.0126+(0.01739-0.1087*(M17/1000))/(M26)^(1/2))*M22/(M17/1000)*M26*M26/2/9.8," ")))</f>
        <v>0.33049400034445769</v>
      </c>
      <c r="N28" s="118"/>
      <c r="O28" s="117">
        <f t="shared" ref="O28" si="11">IF(O17=0," ",(IF(O17&lt;=50,(0.0126+(0.01739-0.1087*(O17/1000))/(O26)^(1/2))*O22/(O17/1000)*O26*O26/2/9.8," ")))</f>
        <v>0.16202855064707117</v>
      </c>
      <c r="P28" s="118"/>
      <c r="Q28" s="117">
        <f t="shared" ref="Q28" si="12">IF(Q17=0," ",(IF(Q17&lt;=50,(0.0126+(0.01739-0.1087*(Q17/1000))/(Q26)^(1/2))*Q22/(Q17/1000)*Q26*Q26/2/9.8," ")))</f>
        <v>4.905215247372182E-2</v>
      </c>
      <c r="R28" s="118"/>
      <c r="S28" s="168"/>
      <c r="T28" s="147"/>
    </row>
    <row r="29" spans="1:20" ht="15.75" customHeight="1">
      <c r="A29" s="137"/>
      <c r="B29" s="31"/>
      <c r="C29" s="130" t="s">
        <v>107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50"/>
      <c r="T29" s="151"/>
    </row>
    <row r="30" spans="1:20" ht="15.75" customHeight="1">
      <c r="A30" s="137"/>
      <c r="B30" s="31" t="s">
        <v>105</v>
      </c>
      <c r="C30" s="115">
        <v>110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52"/>
      <c r="T30" s="153"/>
    </row>
    <row r="31" spans="1:20" ht="15.75" customHeight="1">
      <c r="A31" s="137"/>
      <c r="B31" s="31" t="s">
        <v>106</v>
      </c>
      <c r="C31" s="115">
        <v>10.666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52"/>
      <c r="T31" s="153"/>
    </row>
    <row r="32" spans="1:20" ht="15.75" customHeight="1">
      <c r="A32" s="137"/>
      <c r="B32" s="31" t="s">
        <v>100</v>
      </c>
      <c r="C32" s="116">
        <f>+C30^(-1.85)</f>
        <v>1.6727210894080675E-4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52"/>
      <c r="T32" s="153"/>
    </row>
    <row r="33" spans="1:20" ht="15.75" customHeight="1">
      <c r="A33" s="137"/>
      <c r="B33" s="31" t="s">
        <v>101</v>
      </c>
      <c r="C33" s="115">
        <f t="shared" ref="C33" si="13">IF(C17&gt;=75,(C17/1000)^(-4.87)," ")</f>
        <v>300920.41167299007</v>
      </c>
      <c r="D33" s="115"/>
      <c r="E33" s="115">
        <f t="shared" ref="E33" si="14">IF(E17&gt;=75,(E17/1000)^(-4.87)," ")</f>
        <v>300920.41167299007</v>
      </c>
      <c r="F33" s="115"/>
      <c r="G33" s="115" t="str">
        <f t="shared" ref="G33" si="15">IF(G17&gt;=75,(G17/1000)^(-4.87)," ")</f>
        <v xml:space="preserve"> </v>
      </c>
      <c r="H33" s="115"/>
      <c r="I33" s="115" t="str">
        <f t="shared" ref="I33" si="16">IF(I17&gt;=75,(I17/1000)^(-4.87)," ")</f>
        <v xml:space="preserve"> </v>
      </c>
      <c r="J33" s="115"/>
      <c r="K33" s="115" t="str">
        <f t="shared" ref="K33" si="17">IF(K17&gt;=75,(K17/1000)^(-4.87)," ")</f>
        <v xml:space="preserve"> </v>
      </c>
      <c r="L33" s="115"/>
      <c r="M33" s="115" t="str">
        <f t="shared" ref="M33" si="18">IF(M17&gt;=75,(M17/1000)^(-4.87)," ")</f>
        <v xml:space="preserve"> </v>
      </c>
      <c r="N33" s="115"/>
      <c r="O33" s="115" t="str">
        <f t="shared" ref="O33" si="19">IF(O17&gt;=75,(O17/1000)^(-4.87)," ")</f>
        <v xml:space="preserve"> </v>
      </c>
      <c r="P33" s="115"/>
      <c r="Q33" s="115" t="str">
        <f>IF(Q17&gt;=75,(Q17/1000)^(-4.87)," ")</f>
        <v xml:space="preserve"> </v>
      </c>
      <c r="R33" s="115"/>
      <c r="S33" s="152"/>
      <c r="T33" s="153"/>
    </row>
    <row r="34" spans="1:20" ht="15.75" customHeight="1">
      <c r="A34" s="137"/>
      <c r="B34" s="31" t="s">
        <v>102</v>
      </c>
      <c r="C34" s="115">
        <f>IF(C17&gt;=75,(C24/1000/60)^(1.85)," ")</f>
        <v>4.5545256313709838E-5</v>
      </c>
      <c r="D34" s="115"/>
      <c r="E34" s="115">
        <f>IF(E17&gt;=75,(E24/1000/60)^(1.85)," ")</f>
        <v>3.5576076357550321E-5</v>
      </c>
      <c r="F34" s="115"/>
      <c r="G34" s="115" t="str">
        <f>IF(G17&gt;=75,(G24/1000/60)^(1.85)," ")</f>
        <v xml:space="preserve"> </v>
      </c>
      <c r="H34" s="115"/>
      <c r="I34" s="115" t="str">
        <f>IF(I17&gt;=75,(I24/1000/60)^(1.85)," ")</f>
        <v xml:space="preserve"> </v>
      </c>
      <c r="J34" s="115"/>
      <c r="K34" s="115" t="str">
        <f>IF(K17&gt;=75,(K24/1000/60)^(1.85)," ")</f>
        <v xml:space="preserve"> </v>
      </c>
      <c r="L34" s="115"/>
      <c r="M34" s="115" t="str">
        <f>IF(M17&gt;=75,(M24/1000/60)^(1.85)," ")</f>
        <v xml:space="preserve"> </v>
      </c>
      <c r="N34" s="115"/>
      <c r="O34" s="115" t="str">
        <f>IF(O17&gt;=75,(O24/1000/60)^(1.85)," ")</f>
        <v xml:space="preserve"> </v>
      </c>
      <c r="P34" s="115"/>
      <c r="Q34" s="115" t="str">
        <f>IF(Q17&gt;=75,(Q24/1000/60)^(1.85)," ")</f>
        <v xml:space="preserve"> </v>
      </c>
      <c r="R34" s="115"/>
      <c r="S34" s="152"/>
      <c r="T34" s="153"/>
    </row>
    <row r="35" spans="1:20" ht="15.75" customHeight="1">
      <c r="A35" s="137"/>
      <c r="B35" s="31" t="s">
        <v>103</v>
      </c>
      <c r="C35" s="115">
        <f>IF(C17&gt;=75,$C$31*$C$32*C33*C34," ")</f>
        <v>2.4452310931614232E-2</v>
      </c>
      <c r="D35" s="115"/>
      <c r="E35" s="115">
        <f>IF(E17&gt;=75,$C$31*$C$32*E33*E34," ")</f>
        <v>1.9100063348634871E-2</v>
      </c>
      <c r="F35" s="115"/>
      <c r="G35" s="115" t="str">
        <f>IF(G17&gt;=75,$C$31*$C$32*G33*G34," ")</f>
        <v xml:space="preserve"> </v>
      </c>
      <c r="H35" s="115"/>
      <c r="I35" s="115" t="str">
        <f>IF(I17&gt;=75,$C$31*$C$32*I33*I34," ")</f>
        <v xml:space="preserve"> </v>
      </c>
      <c r="J35" s="115"/>
      <c r="K35" s="115" t="str">
        <f>IF(K17&gt;=75,$C$31*$C$32*K33*K34," ")</f>
        <v xml:space="preserve"> </v>
      </c>
      <c r="L35" s="115"/>
      <c r="M35" s="115" t="str">
        <f>IF(M17&gt;=75,$C$31*$C$32*M33*M34," ")</f>
        <v xml:space="preserve"> </v>
      </c>
      <c r="N35" s="115"/>
      <c r="O35" s="115" t="str">
        <f>IF(O17&gt;=75,$C$31*$C$32*O33*O34," ")</f>
        <v xml:space="preserve"> </v>
      </c>
      <c r="P35" s="115"/>
      <c r="Q35" s="115" t="str">
        <f>IF(Q17&gt;=75,$C$31*$C$32*Q33*Q34," ")</f>
        <v xml:space="preserve"> </v>
      </c>
      <c r="R35" s="115"/>
      <c r="S35" s="152"/>
      <c r="T35" s="153"/>
    </row>
    <row r="36" spans="1:20" ht="15.75" customHeight="1">
      <c r="A36" s="138"/>
      <c r="B36" s="31" t="s">
        <v>104</v>
      </c>
      <c r="C36" s="130">
        <f>IF(C17&gt;=75,+C35*C22," ")</f>
        <v>0.12226155465807116</v>
      </c>
      <c r="D36" s="130"/>
      <c r="E36" s="130">
        <f>IF(E17&gt;=75,+E35*E22," ")</f>
        <v>9.5500316743174357E-2</v>
      </c>
      <c r="F36" s="130"/>
      <c r="G36" s="130" t="str">
        <f>IF(G17&gt;=75,+G35*G22," ")</f>
        <v xml:space="preserve"> </v>
      </c>
      <c r="H36" s="130"/>
      <c r="I36" s="130" t="str">
        <f>IF(I17&gt;=75,+I35*I22," ")</f>
        <v xml:space="preserve"> </v>
      </c>
      <c r="J36" s="130"/>
      <c r="K36" s="130" t="str">
        <f>IF(K17&gt;=75,+K35*K22," ")</f>
        <v xml:space="preserve"> </v>
      </c>
      <c r="L36" s="130"/>
      <c r="M36" s="130" t="str">
        <f>IF(M17&gt;=75,+M35*M22," ")</f>
        <v xml:space="preserve"> </v>
      </c>
      <c r="N36" s="130"/>
      <c r="O36" s="130" t="str">
        <f>IF(O17&gt;=75,+O35*O22," ")</f>
        <v xml:space="preserve"> </v>
      </c>
      <c r="P36" s="130"/>
      <c r="Q36" s="130" t="str">
        <f>IF(Q17&gt;=75,+Q35*Q22," ")</f>
        <v xml:space="preserve"> </v>
      </c>
      <c r="R36" s="130"/>
      <c r="S36" s="128">
        <v>15</v>
      </c>
      <c r="T36" s="129"/>
    </row>
    <row r="37" spans="1:20" ht="15.75" customHeight="1">
      <c r="A37" s="131" t="s">
        <v>96</v>
      </c>
      <c r="B37" s="132"/>
      <c r="C37" s="139">
        <f>SUM(C28:R28)+SUM(C36:T36)</f>
        <v>16.482424837722434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1"/>
    </row>
    <row r="38" spans="1:20" ht="15.75" customHeight="1">
      <c r="A38" s="131" t="s">
        <v>97</v>
      </c>
      <c r="B38" s="132"/>
      <c r="C38" s="142">
        <v>3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/>
    </row>
    <row r="39" spans="1:20" ht="15.75" customHeight="1" thickBot="1">
      <c r="A39" s="133" t="s">
        <v>98</v>
      </c>
      <c r="B39" s="134"/>
      <c r="C39" s="36"/>
      <c r="D39" s="33"/>
      <c r="E39" s="135">
        <f>+C37+C38</f>
        <v>19.482424837722434</v>
      </c>
      <c r="F39" s="135"/>
      <c r="G39" s="135"/>
      <c r="H39" s="135"/>
      <c r="I39" s="135"/>
      <c r="J39" s="135"/>
      <c r="K39" s="30" t="s">
        <v>99</v>
      </c>
      <c r="L39" s="135">
        <v>25</v>
      </c>
      <c r="M39" s="135"/>
      <c r="N39" s="135"/>
      <c r="O39" s="135" t="str">
        <f>IF(E39&lt;=L39,"O.K.","OUT")</f>
        <v>O.K.</v>
      </c>
      <c r="P39" s="135"/>
      <c r="Q39" s="135"/>
      <c r="R39" s="135"/>
      <c r="S39" s="21"/>
      <c r="T39" s="39"/>
    </row>
    <row r="40" spans="1:20" ht="15.75" customHeight="1">
      <c r="A40" s="15"/>
      <c r="B40" s="15"/>
      <c r="C40" s="15"/>
      <c r="D40" s="15"/>
      <c r="E40" s="15"/>
      <c r="F40" s="15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15.75" customHeight="1">
      <c r="A41" s="15"/>
      <c r="B41" s="15"/>
      <c r="C41" s="15"/>
      <c r="D41" s="15"/>
      <c r="E41" s="15"/>
      <c r="F41" s="15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15.75" customHeight="1">
      <c r="A42" s="15"/>
      <c r="B42" s="15"/>
      <c r="C42" s="15"/>
      <c r="D42" s="15"/>
      <c r="S42" s="32"/>
      <c r="T42" s="32"/>
    </row>
    <row r="43" spans="1:20" ht="15.75" customHeight="1">
      <c r="A43" s="15"/>
      <c r="B43" s="15"/>
      <c r="C43" s="15"/>
      <c r="D43" s="15"/>
      <c r="E43" s="15"/>
      <c r="F43" s="15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15.75" customHeight="1">
      <c r="A44" s="15"/>
      <c r="B44" s="15"/>
      <c r="C44" s="15"/>
      <c r="D44" s="15"/>
      <c r="E44" s="15"/>
      <c r="F44" s="15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15.75" customHeight="1">
      <c r="A45" s="15"/>
      <c r="B45" s="15"/>
      <c r="C45" s="15"/>
      <c r="D45" s="15"/>
      <c r="E45" s="15"/>
      <c r="F45" s="15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15.75" customHeight="1">
      <c r="A46" s="15"/>
      <c r="B46" s="15"/>
      <c r="C46" s="15"/>
      <c r="D46" s="15"/>
      <c r="E46" s="15"/>
      <c r="F46" s="15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15.75" customHeight="1">
      <c r="A47" s="15"/>
      <c r="B47" s="15"/>
      <c r="C47" s="15"/>
      <c r="D47" s="15"/>
      <c r="E47" s="15"/>
      <c r="F47" s="15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15.75" customHeight="1">
      <c r="A48" s="15"/>
      <c r="B48" s="15"/>
      <c r="C48" s="15"/>
      <c r="D48" s="15"/>
      <c r="E48" s="15"/>
      <c r="F48" s="15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</sheetData>
  <mergeCells count="134">
    <mergeCell ref="M16:N16"/>
    <mergeCell ref="O16:P16"/>
    <mergeCell ref="Q16:R16"/>
    <mergeCell ref="S16:T16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M18:N19"/>
    <mergeCell ref="O18:P19"/>
    <mergeCell ref="Q18:R19"/>
    <mergeCell ref="S18:T18"/>
    <mergeCell ref="A19:B19"/>
    <mergeCell ref="S19:T19"/>
    <mergeCell ref="M17:N17"/>
    <mergeCell ref="O17:P17"/>
    <mergeCell ref="Q17:R17"/>
    <mergeCell ref="S17:T17"/>
    <mergeCell ref="A18:B18"/>
    <mergeCell ref="C18:D19"/>
    <mergeCell ref="E18:F19"/>
    <mergeCell ref="G18:H19"/>
    <mergeCell ref="I18:J19"/>
    <mergeCell ref="K18:L19"/>
    <mergeCell ref="M22:N22"/>
    <mergeCell ref="O22:P22"/>
    <mergeCell ref="Q22:R22"/>
    <mergeCell ref="S22:T22"/>
    <mergeCell ref="A23:B23"/>
    <mergeCell ref="C23:R23"/>
    <mergeCell ref="M20:N21"/>
    <mergeCell ref="O20:P21"/>
    <mergeCell ref="Q20:R21"/>
    <mergeCell ref="S20:T21"/>
    <mergeCell ref="A22:B22"/>
    <mergeCell ref="C22:D22"/>
    <mergeCell ref="E22:F22"/>
    <mergeCell ref="G22:H22"/>
    <mergeCell ref="I22:J22"/>
    <mergeCell ref="K22:L22"/>
    <mergeCell ref="A20:B21"/>
    <mergeCell ref="C20:D21"/>
    <mergeCell ref="E20:F21"/>
    <mergeCell ref="G20:H21"/>
    <mergeCell ref="I20:J21"/>
    <mergeCell ref="K20:L21"/>
    <mergeCell ref="S24:T24"/>
    <mergeCell ref="A25:B25"/>
    <mergeCell ref="C25:R25"/>
    <mergeCell ref="A24:B24"/>
    <mergeCell ref="C24:D24"/>
    <mergeCell ref="E24:F24"/>
    <mergeCell ref="G24:H24"/>
    <mergeCell ref="I24:J24"/>
    <mergeCell ref="K24:L24"/>
    <mergeCell ref="A26:B26"/>
    <mergeCell ref="C26:D26"/>
    <mergeCell ref="E26:F26"/>
    <mergeCell ref="G26:H26"/>
    <mergeCell ref="I26:J26"/>
    <mergeCell ref="K26:L26"/>
    <mergeCell ref="M24:N24"/>
    <mergeCell ref="O24:P24"/>
    <mergeCell ref="Q24:R24"/>
    <mergeCell ref="K28:L28"/>
    <mergeCell ref="M28:N28"/>
    <mergeCell ref="O28:P28"/>
    <mergeCell ref="Q28:R28"/>
    <mergeCell ref="S28:T28"/>
    <mergeCell ref="M26:N26"/>
    <mergeCell ref="O26:P26"/>
    <mergeCell ref="Q26:R26"/>
    <mergeCell ref="S26:T26"/>
    <mergeCell ref="C27:R27"/>
    <mergeCell ref="S27:T27"/>
    <mergeCell ref="C28:D28"/>
    <mergeCell ref="E28:F28"/>
    <mergeCell ref="G28:H28"/>
    <mergeCell ref="A39:B39"/>
    <mergeCell ref="E39:J39"/>
    <mergeCell ref="L39:N39"/>
    <mergeCell ref="O39:R39"/>
    <mergeCell ref="O36:P36"/>
    <mergeCell ref="Q36:R36"/>
    <mergeCell ref="C29:R29"/>
    <mergeCell ref="S29:T35"/>
    <mergeCell ref="C30:R30"/>
    <mergeCell ref="C31:R31"/>
    <mergeCell ref="C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4:D34"/>
    <mergeCell ref="E34:F34"/>
    <mergeCell ref="G34:H34"/>
    <mergeCell ref="I34:J34"/>
    <mergeCell ref="K34:L34"/>
    <mergeCell ref="S36:T36"/>
    <mergeCell ref="A37:B37"/>
    <mergeCell ref="C37:T37"/>
    <mergeCell ref="A38:B38"/>
    <mergeCell ref="C38:T38"/>
    <mergeCell ref="C36:D36"/>
    <mergeCell ref="E36:F36"/>
    <mergeCell ref="G36:H36"/>
    <mergeCell ref="I36:J36"/>
    <mergeCell ref="K36:L36"/>
    <mergeCell ref="M36:N36"/>
    <mergeCell ref="A27:A36"/>
    <mergeCell ref="I35:J35"/>
    <mergeCell ref="K35:L35"/>
    <mergeCell ref="M35:N35"/>
    <mergeCell ref="O35:P35"/>
    <mergeCell ref="Q35:R35"/>
    <mergeCell ref="M34:N34"/>
    <mergeCell ref="O34:P34"/>
    <mergeCell ref="Q34:R34"/>
    <mergeCell ref="C35:D35"/>
    <mergeCell ref="E35:F35"/>
    <mergeCell ref="G35:H35"/>
    <mergeCell ref="I28:J28"/>
  </mergeCells>
  <phoneticPr fontId="2"/>
  <pageMargins left="0.7" right="0.7" top="0.75" bottom="0.75" header="0.3" footer="0.3"/>
  <pageSetup paperSize="8" orientation="landscape" horizontalDpi="300" verticalDpi="300" r:id="rId1"/>
  <headerFooter>
    <oddHeader>&amp;C片送り・開発配水管計算 (記入例・注意事項)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集合住宅</vt:lpstr>
      <vt:lpstr>事務所・事業所・飲食店等</vt:lpstr>
      <vt:lpstr>片送り・開発配水管計算 </vt:lpstr>
      <vt:lpstr>集合住宅 (記入例・注意事項)</vt:lpstr>
      <vt:lpstr>事務所・事業所・飲食店等 (記入例・注意事項)</vt:lpstr>
      <vt:lpstr>片送り・開発配水管計算 (記入例・注意事項)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博</dc:creator>
  <cp:lastModifiedBy>米田 浩</cp:lastModifiedBy>
  <cp:lastPrinted>2025-04-15T03:59:01Z</cp:lastPrinted>
  <dcterms:created xsi:type="dcterms:W3CDTF">2014-07-28T00:29:52Z</dcterms:created>
  <dcterms:modified xsi:type="dcterms:W3CDTF">2026-02-26T07:51:34Z</dcterms:modified>
</cp:coreProperties>
</file>